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 tabRatio="904"/>
  </bookViews>
  <sheets>
    <sheet name="汇总表" sheetId="1" r:id="rId1"/>
    <sheet name="2、楼层钢筋类型级别直径汇总表" sheetId="13" r:id="rId2"/>
    <sheet name="土建分部分项工程量(主体+二次结构)" sheetId="2" state="hidden" r:id="rId3"/>
    <sheet name="主体+二次结构" sheetId="3" r:id="rId4"/>
    <sheet name="装修工程量（底稿）" sheetId="5" state="hidden" r:id="rId5"/>
  </sheets>
  <externalReferences>
    <externalReference r:id="rId6"/>
    <externalReference r:id="rId7"/>
  </externalReferences>
  <definedNames>
    <definedName name="_xlnm._FilterDatabase" localSheetId="4" hidden="1">'装修工程量（底稿）'!$A$2:$F$77</definedName>
    <definedName name="_xlnm.Print_Area" localSheetId="2">'土建分部分项工程量(主体+二次结构)'!$A$1:$E$101</definedName>
    <definedName name="_xlnm.Print_Titles" localSheetId="2">'土建分部分项工程量(主体+二次结构)'!$1:$2</definedName>
  </definedNames>
  <calcPr calcId="144525"/>
</workbook>
</file>

<file path=xl/calcChain.xml><?xml version="1.0" encoding="utf-8"?>
<calcChain xmlns="http://schemas.openxmlformats.org/spreadsheetml/2006/main">
  <c r="BI9" i="3" l="1"/>
  <c r="F77" i="5"/>
  <c r="E77" i="5"/>
  <c r="D77" i="5"/>
  <c r="C76" i="5"/>
  <c r="C75" i="5"/>
  <c r="C74" i="5"/>
  <c r="F73" i="5"/>
  <c r="E73" i="5"/>
  <c r="D73" i="5"/>
  <c r="C73" i="5"/>
  <c r="C72" i="5"/>
  <c r="F71" i="5"/>
  <c r="E71" i="5"/>
  <c r="D71" i="5"/>
  <c r="C71" i="5"/>
  <c r="C70" i="5"/>
  <c r="D69" i="5"/>
  <c r="C69" i="5"/>
  <c r="F68" i="5"/>
  <c r="C68" i="5"/>
  <c r="C67" i="5"/>
  <c r="C66" i="5"/>
  <c r="F65" i="5"/>
  <c r="C65" i="5"/>
  <c r="F64" i="5"/>
  <c r="C64" i="5"/>
  <c r="F63" i="5"/>
  <c r="C63" i="5"/>
  <c r="C62" i="5"/>
  <c r="F61" i="5"/>
  <c r="C61" i="5"/>
  <c r="F60" i="5"/>
  <c r="C60" i="5"/>
  <c r="F59" i="5"/>
  <c r="C59" i="5"/>
  <c r="E58" i="5"/>
  <c r="D58" i="5"/>
  <c r="C58" i="5"/>
  <c r="C57" i="5"/>
  <c r="C56" i="5"/>
  <c r="C55" i="5"/>
  <c r="E54" i="5"/>
  <c r="D54" i="5"/>
  <c r="C54" i="5"/>
  <c r="C53" i="5"/>
  <c r="E52" i="5"/>
  <c r="D52" i="5"/>
  <c r="C52" i="5"/>
  <c r="E51" i="5"/>
  <c r="D51" i="5"/>
  <c r="C51" i="5"/>
  <c r="D50" i="5"/>
  <c r="C50" i="5"/>
  <c r="C49" i="5"/>
  <c r="C48" i="5"/>
  <c r="D47" i="5"/>
  <c r="C47" i="5"/>
  <c r="C46" i="5"/>
  <c r="D45" i="5"/>
  <c r="C45" i="5"/>
  <c r="D44" i="5"/>
  <c r="C44" i="5"/>
  <c r="E43" i="5"/>
  <c r="C43" i="5"/>
  <c r="C42" i="5"/>
  <c r="C41" i="5"/>
  <c r="E40" i="5"/>
  <c r="C40" i="5"/>
  <c r="C39" i="5"/>
  <c r="E38" i="5"/>
  <c r="C38" i="5"/>
  <c r="E37" i="5"/>
  <c r="C37" i="5"/>
  <c r="D36" i="5"/>
  <c r="C36" i="5"/>
  <c r="C35" i="5"/>
  <c r="C34" i="5"/>
  <c r="D33" i="5"/>
  <c r="C33" i="5"/>
  <c r="C32" i="5"/>
  <c r="D31" i="5"/>
  <c r="C31" i="5"/>
  <c r="D30" i="5"/>
  <c r="C30" i="5"/>
  <c r="E29" i="5"/>
  <c r="D29" i="5"/>
  <c r="C29" i="5"/>
  <c r="C28" i="5"/>
  <c r="E27" i="5"/>
  <c r="D27" i="5"/>
  <c r="C27" i="5"/>
  <c r="C26" i="5"/>
  <c r="E25" i="5"/>
  <c r="D25" i="5"/>
  <c r="C25" i="5"/>
  <c r="E24" i="5"/>
  <c r="D24" i="5"/>
  <c r="C24" i="5"/>
  <c r="F23" i="5"/>
  <c r="E23" i="5"/>
  <c r="D23" i="5"/>
  <c r="C23" i="5"/>
  <c r="C22" i="5"/>
  <c r="F21" i="5"/>
  <c r="E21" i="5"/>
  <c r="D21" i="5"/>
  <c r="C21" i="5"/>
  <c r="C20" i="5"/>
  <c r="F19" i="5"/>
  <c r="E19" i="5"/>
  <c r="D19" i="5"/>
  <c r="C19" i="5"/>
  <c r="F18" i="5"/>
  <c r="E18" i="5"/>
  <c r="D18" i="5"/>
  <c r="C18" i="5"/>
  <c r="E17" i="5"/>
  <c r="D17" i="5"/>
  <c r="C17" i="5"/>
  <c r="C16" i="5"/>
  <c r="E15" i="5"/>
  <c r="D15" i="5"/>
  <c r="C15" i="5"/>
  <c r="C14" i="5"/>
  <c r="E13" i="5"/>
  <c r="D13" i="5"/>
  <c r="C13" i="5"/>
  <c r="H12" i="5"/>
  <c r="G12" i="5"/>
  <c r="E12" i="5"/>
  <c r="D12" i="5"/>
  <c r="C12" i="5"/>
  <c r="C11" i="5"/>
  <c r="C10" i="5"/>
  <c r="F9" i="5"/>
  <c r="E9" i="5"/>
  <c r="D9" i="5"/>
  <c r="C9" i="5"/>
  <c r="C8" i="5"/>
  <c r="F7" i="5"/>
  <c r="E7" i="5"/>
  <c r="D7" i="5"/>
  <c r="C7" i="5"/>
  <c r="F6" i="5"/>
  <c r="E6" i="5"/>
  <c r="D6" i="5"/>
  <c r="C6" i="5"/>
  <c r="F5" i="5"/>
  <c r="E5" i="5"/>
  <c r="D5" i="5"/>
  <c r="C5" i="5"/>
  <c r="C4" i="5"/>
  <c r="C3" i="5"/>
  <c r="BD9" i="3"/>
  <c r="D92" i="2" s="1"/>
  <c r="BC9" i="3"/>
  <c r="AZ9" i="3"/>
  <c r="AY9" i="3"/>
  <c r="AU9" i="3"/>
  <c r="D88" i="2" s="1"/>
  <c r="AT9" i="3"/>
  <c r="AN9" i="3"/>
  <c r="AM9" i="3"/>
  <c r="D84" i="2" s="1"/>
  <c r="AL9" i="3"/>
  <c r="AE9" i="3"/>
  <c r="AD9" i="3"/>
  <c r="D80" i="2" s="1"/>
  <c r="V9" i="3"/>
  <c r="D77" i="2" s="1"/>
  <c r="Q9" i="3"/>
  <c r="P9" i="3"/>
  <c r="O9" i="3"/>
  <c r="N9" i="3"/>
  <c r="G9" i="3"/>
  <c r="BI7" i="3"/>
  <c r="BH7" i="3"/>
  <c r="BH9" i="3" s="1"/>
  <c r="D94" i="2" s="1"/>
  <c r="BG7" i="3"/>
  <c r="BG9" i="3" s="1"/>
  <c r="BF7" i="3"/>
  <c r="BE7" i="3"/>
  <c r="BD7" i="3"/>
  <c r="BC7" i="3"/>
  <c r="BB7" i="3"/>
  <c r="BB9" i="3" s="1"/>
  <c r="D91" i="2" s="1"/>
  <c r="BA7" i="3"/>
  <c r="BA9" i="3" s="1"/>
  <c r="AU7" i="3"/>
  <c r="AT7" i="3"/>
  <c r="AO7" i="3"/>
  <c r="AN7" i="3"/>
  <c r="AA7" i="3"/>
  <c r="Z7" i="3"/>
  <c r="X7" i="3"/>
  <c r="W7" i="3"/>
  <c r="V7" i="3"/>
  <c r="U7" i="3"/>
  <c r="R7" i="3" s="1"/>
  <c r="S7" i="3"/>
  <c r="Q7" i="3"/>
  <c r="P7" i="3"/>
  <c r="J7" i="3"/>
  <c r="J9" i="3" s="1"/>
  <c r="D100" i="2" s="1"/>
  <c r="BI6" i="3"/>
  <c r="BF6" i="3"/>
  <c r="BF9" i="3" s="1"/>
  <c r="D93" i="2" s="1"/>
  <c r="BE6" i="3"/>
  <c r="BE9" i="3" s="1"/>
  <c r="AZ6" i="3"/>
  <c r="AY6" i="3"/>
  <c r="AU6" i="3"/>
  <c r="AT6" i="3"/>
  <c r="AS6" i="3"/>
  <c r="AS9" i="3" s="1"/>
  <c r="D87" i="2" s="1"/>
  <c r="AR6" i="3"/>
  <c r="AR9" i="3" s="1"/>
  <c r="AQ6" i="3"/>
  <c r="AQ9" i="3" s="1"/>
  <c r="D86" i="2" s="1"/>
  <c r="AP6" i="3"/>
  <c r="AP9" i="3" s="1"/>
  <c r="AO6" i="3"/>
  <c r="AN6" i="3"/>
  <c r="AM6" i="3"/>
  <c r="AL6" i="3"/>
  <c r="AK6" i="3"/>
  <c r="AK9" i="3" s="1"/>
  <c r="D83" i="2" s="1"/>
  <c r="AJ6" i="3"/>
  <c r="AJ9" i="3" s="1"/>
  <c r="AI6" i="3"/>
  <c r="AH6" i="3"/>
  <c r="AG6" i="3"/>
  <c r="AF6" i="3"/>
  <c r="AD6" i="3"/>
  <c r="AC6" i="3"/>
  <c r="AA6" i="3"/>
  <c r="Z6" i="3"/>
  <c r="X6" i="3"/>
  <c r="W6" i="3"/>
  <c r="V6" i="3"/>
  <c r="U6" i="3"/>
  <c r="U9" i="3" s="1"/>
  <c r="S6" i="3"/>
  <c r="R6" i="3"/>
  <c r="I6" i="3"/>
  <c r="AX5" i="3"/>
  <c r="AX9" i="3" s="1"/>
  <c r="D89" i="2" s="1"/>
  <c r="AW5" i="3"/>
  <c r="AW9" i="3" s="1"/>
  <c r="AV5" i="3"/>
  <c r="AU5" i="3"/>
  <c r="AT5" i="3"/>
  <c r="AO5" i="3"/>
  <c r="AO9" i="3" s="1"/>
  <c r="D85" i="2" s="1"/>
  <c r="AN5" i="3"/>
  <c r="AI5" i="3"/>
  <c r="AI9" i="3" s="1"/>
  <c r="D82" i="2" s="1"/>
  <c r="AH5" i="3"/>
  <c r="AH9" i="3" s="1"/>
  <c r="AG5" i="3"/>
  <c r="AG9" i="3" s="1"/>
  <c r="D81" i="2" s="1"/>
  <c r="AF5" i="3"/>
  <c r="AF9" i="3" s="1"/>
  <c r="AD5" i="3"/>
  <c r="AC5" i="3"/>
  <c r="AC9" i="3" s="1"/>
  <c r="AB5" i="3"/>
  <c r="AB9" i="3" s="1"/>
  <c r="AA5" i="3"/>
  <c r="AA9" i="3" s="1"/>
  <c r="D79" i="2" s="1"/>
  <c r="Z5" i="3"/>
  <c r="Z9" i="3" s="1"/>
  <c r="Y5" i="3"/>
  <c r="Y9" i="3" s="1"/>
  <c r="X5" i="3"/>
  <c r="X9" i="3" s="1"/>
  <c r="D78" i="2" s="1"/>
  <c r="W5" i="3"/>
  <c r="W9" i="3" s="1"/>
  <c r="T5" i="3"/>
  <c r="T9" i="3" s="1"/>
  <c r="D76" i="2" s="1"/>
  <c r="S5" i="3"/>
  <c r="R5" i="3"/>
  <c r="I5" i="3"/>
  <c r="H5" i="3"/>
  <c r="G5" i="3"/>
  <c r="S4" i="3"/>
  <c r="S9" i="3" s="1"/>
  <c r="D75" i="2" s="1"/>
  <c r="R4" i="3"/>
  <c r="R9" i="3" s="1"/>
  <c r="O4" i="3"/>
  <c r="N4" i="3"/>
  <c r="M4" i="3"/>
  <c r="M9" i="3" s="1"/>
  <c r="L4" i="3"/>
  <c r="L9" i="3" s="1"/>
  <c r="K4" i="3"/>
  <c r="K9" i="3" s="1"/>
  <c r="I4" i="3"/>
  <c r="H4" i="3"/>
  <c r="H9" i="3" s="1"/>
  <c r="D98" i="2" s="1"/>
  <c r="F4" i="3"/>
  <c r="D96" i="2" s="1"/>
  <c r="E4" i="3"/>
  <c r="E9" i="3" s="1"/>
  <c r="D4" i="3"/>
  <c r="D9" i="3" s="1"/>
  <c r="C4" i="3"/>
  <c r="C9" i="3" s="1"/>
  <c r="B4" i="3"/>
  <c r="B9" i="3" s="1"/>
  <c r="D97" i="2"/>
  <c r="D90" i="2"/>
  <c r="D59" i="2"/>
  <c r="D37" i="2"/>
  <c r="D23" i="2"/>
  <c r="D22" i="2"/>
  <c r="D21" i="2"/>
  <c r="D20" i="2"/>
  <c r="D19" i="2"/>
  <c r="D18" i="2"/>
  <c r="D17" i="2"/>
  <c r="D16" i="2"/>
  <c r="D15" i="2"/>
  <c r="D12" i="2"/>
  <c r="D4" i="2"/>
  <c r="F155" i="1"/>
  <c r="E53" i="1"/>
  <c r="D74" i="2" l="1"/>
  <c r="F9" i="3"/>
  <c r="I7" i="3"/>
  <c r="I9" i="3" s="1"/>
  <c r="D99" i="2" s="1"/>
  <c r="D95" i="2" s="1"/>
</calcChain>
</file>

<file path=xl/comments1.xml><?xml version="1.0" encoding="utf-8"?>
<comments xmlns="http://schemas.openxmlformats.org/spreadsheetml/2006/main">
  <authors>
    <author>lenovo-pc</author>
  </authors>
  <commentList>
    <comment ref="E15" authorId="0">
      <text>
        <r>
          <rPr>
            <b/>
            <sz val="9"/>
            <rFont val="宋体"/>
            <charset val="134"/>
          </rPr>
          <t>lenovo-pc:</t>
        </r>
        <r>
          <rPr>
            <sz val="9"/>
            <rFont val="宋体"/>
            <charset val="134"/>
          </rPr>
          <t xml:space="preserve">
拉筋。</t>
        </r>
      </text>
    </comment>
  </commentList>
</comments>
</file>

<file path=xl/comments2.xml><?xml version="1.0" encoding="utf-8"?>
<comments xmlns="http://schemas.openxmlformats.org/spreadsheetml/2006/main">
  <authors>
    <author>lenovo</author>
    <author>lenovo-pc</author>
  </authors>
  <commentList>
    <comment ref="B4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筏板基础+集水坑垫层</t>
        </r>
      </text>
    </comment>
    <comment ref="F4" authorId="1">
      <text>
        <r>
          <rPr>
            <b/>
            <sz val="9"/>
            <rFont val="宋体"/>
            <charset val="134"/>
          </rPr>
          <t>lenovo-pc:</t>
        </r>
        <r>
          <rPr>
            <sz val="9"/>
            <rFont val="宋体"/>
            <charset val="134"/>
          </rPr>
          <t xml:space="preserve">
模板面积14.14</t>
        </r>
      </text>
    </comment>
  </commentList>
</comments>
</file>

<file path=xl/comments3.xml><?xml version="1.0" encoding="utf-8"?>
<comments xmlns="http://schemas.openxmlformats.org/spreadsheetml/2006/main">
  <authors>
    <author>lenovo-pc</author>
  </authors>
  <commentList>
    <comment ref="D12" authorId="0">
      <text>
        <r>
          <rPr>
            <b/>
            <sz val="9"/>
            <rFont val="宋体"/>
            <charset val="134"/>
          </rPr>
          <t>lenovo-pc:</t>
        </r>
        <r>
          <rPr>
            <sz val="9"/>
            <rFont val="宋体"/>
            <charset val="134"/>
          </rPr>
          <t xml:space="preserve">
客餐厅</t>
        </r>
      </text>
    </comment>
    <comment ref="E12" authorId="0">
      <text>
        <r>
          <rPr>
            <b/>
            <sz val="9"/>
            <rFont val="宋体"/>
            <charset val="134"/>
          </rPr>
          <t>lenovo-pc:</t>
        </r>
        <r>
          <rPr>
            <sz val="9"/>
            <rFont val="宋体"/>
            <charset val="134"/>
          </rPr>
          <t xml:space="preserve">
起居室</t>
        </r>
      </text>
    </comment>
    <comment ref="F64" authorId="0">
      <text>
        <r>
          <rPr>
            <b/>
            <sz val="9"/>
            <rFont val="宋体"/>
            <charset val="134"/>
          </rPr>
          <t>lenovo-pc:</t>
        </r>
        <r>
          <rPr>
            <sz val="9"/>
            <rFont val="宋体"/>
            <charset val="134"/>
          </rPr>
          <t xml:space="preserve">
露台</t>
        </r>
      </text>
    </comment>
  </commentList>
</comments>
</file>

<file path=xl/sharedStrings.xml><?xml version="1.0" encoding="utf-8"?>
<sst xmlns="http://schemas.openxmlformats.org/spreadsheetml/2006/main" count="872" uniqueCount="342">
  <si>
    <t>土建分部分项表</t>
  </si>
  <si>
    <t>序号</t>
  </si>
  <si>
    <t>类别</t>
  </si>
  <si>
    <t>工程名称</t>
  </si>
  <si>
    <t>单位</t>
  </si>
  <si>
    <t>工程量</t>
  </si>
  <si>
    <t>备注</t>
  </si>
  <si>
    <t>一</t>
  </si>
  <si>
    <t xml:space="preserve">    桩基础</t>
  </si>
  <si>
    <t>砼</t>
  </si>
  <si>
    <t>C30砼承台</t>
  </si>
  <si>
    <t>m³</t>
  </si>
  <si>
    <t>C25灌注桩砼</t>
  </si>
  <si>
    <t>模板</t>
  </si>
  <si>
    <t>C30砼承台模板</t>
  </si>
  <si>
    <t>㎡</t>
  </si>
  <si>
    <t>钢筋</t>
  </si>
  <si>
    <t>承台直径12的Ⅲ级钢筋</t>
  </si>
  <si>
    <t>t</t>
  </si>
  <si>
    <t>承台</t>
  </si>
  <si>
    <t>灌注桩直径8的Ⅲ级钢筋</t>
  </si>
  <si>
    <t>灌注桩直径14的Ⅲ级钢筋</t>
  </si>
  <si>
    <t>灌注桩直径16的Ⅲ级钢筋</t>
  </si>
  <si>
    <t>16mm~20mm(含）钢筋机械连接头</t>
  </si>
  <si>
    <t>个</t>
  </si>
  <si>
    <t>二</t>
  </si>
  <si>
    <t xml:space="preserve">   地梁</t>
  </si>
  <si>
    <t>C30砼基础梁</t>
  </si>
  <si>
    <t>C30砼基础梁模板</t>
  </si>
  <si>
    <t>一级钢φ8</t>
  </si>
  <si>
    <t>直径6的Ⅲ级钢筋</t>
  </si>
  <si>
    <t>直径8的Ⅲ级钢筋</t>
  </si>
  <si>
    <t>直径10的Ⅲ级钢筋</t>
  </si>
  <si>
    <t>直径12的Ⅲ级钢筋</t>
  </si>
  <si>
    <t>直径14的Ⅲ级钢筋</t>
  </si>
  <si>
    <t>直径16的Ⅲ级钢筋</t>
  </si>
  <si>
    <t>直径18的Ⅲ级钢筋</t>
  </si>
  <si>
    <t>直径20的Ⅲ级钢筋</t>
  </si>
  <si>
    <t>直径22的Ⅲ级钢筋</t>
  </si>
  <si>
    <t>三</t>
  </si>
  <si>
    <t xml:space="preserve">  庭 院 </t>
  </si>
  <si>
    <t>庭院围墙（墙厚结施图与建施图不匹配）</t>
  </si>
  <si>
    <t>暂按结施图墙厚180mm计量</t>
  </si>
  <si>
    <t>C15砼基础庭院围墙垫层</t>
  </si>
  <si>
    <t>C30砼庭院围墙基础</t>
  </si>
  <si>
    <t>C30砼庭院墙压顶</t>
  </si>
  <si>
    <t>C15砼垫层模板</t>
  </si>
  <si>
    <t>庭院墙压顶模板</t>
  </si>
  <si>
    <t>11.7573</t>
  </si>
  <si>
    <t>红砖</t>
  </si>
  <si>
    <t>围墙砖基础</t>
  </si>
  <si>
    <t>庭院围墙砖柱（红砖）</t>
  </si>
  <si>
    <t>庭院门头</t>
  </si>
  <si>
    <t>C25砼板</t>
  </si>
  <si>
    <t>C25砼板模板</t>
  </si>
  <si>
    <t>直径8的Ⅲ级钢筋（板）</t>
  </si>
  <si>
    <t>门头封堵砖</t>
  </si>
  <si>
    <t>门头C25砼梁</t>
  </si>
  <si>
    <t>门头C25砼梁模板</t>
  </si>
  <si>
    <t>填充素砼</t>
  </si>
  <si>
    <t>屋面瓦</t>
  </si>
  <si>
    <t>圆脊瓦</t>
  </si>
  <si>
    <t>m</t>
  </si>
  <si>
    <t>四</t>
  </si>
  <si>
    <t>建筑墙砖</t>
  </si>
  <si>
    <t>（钢筋见表2）</t>
  </si>
  <si>
    <t>基础</t>
  </si>
  <si>
    <t>外墙砖基础</t>
  </si>
  <si>
    <t>内墙砖基础</t>
  </si>
  <si>
    <t>一层</t>
  </si>
  <si>
    <t>外墙砖</t>
  </si>
  <si>
    <t>内墙砖</t>
  </si>
  <si>
    <t>门头造型填充砖</t>
  </si>
  <si>
    <t>二层</t>
  </si>
  <si>
    <t>三层</t>
  </si>
  <si>
    <t>90厚内墙</t>
  </si>
  <si>
    <t>檐沟节点砖封堵</t>
  </si>
  <si>
    <t>五</t>
  </si>
  <si>
    <t>各楼层构件</t>
  </si>
  <si>
    <t>基础部位</t>
  </si>
  <si>
    <t>柱</t>
  </si>
  <si>
    <t>C25柱子</t>
  </si>
  <si>
    <t>0.4191</t>
  </si>
  <si>
    <t>C25柱子模板</t>
  </si>
  <si>
    <t>6.9595</t>
  </si>
  <si>
    <t>C25砼柱子</t>
  </si>
  <si>
    <r>
      <rPr>
        <sz val="11"/>
        <color theme="1"/>
        <rFont val="等线"/>
        <charset val="134"/>
      </rPr>
      <t>C25砼柱子</t>
    </r>
    <r>
      <rPr>
        <sz val="11"/>
        <color rgb="FFFF0000"/>
        <rFont val="等线"/>
        <charset val="134"/>
      </rPr>
      <t>模板</t>
    </r>
  </si>
  <si>
    <t>有梁板</t>
  </si>
  <si>
    <t>C25砼有梁板</t>
  </si>
  <si>
    <r>
      <rPr>
        <sz val="11"/>
        <color theme="1"/>
        <rFont val="等线"/>
        <charset val="134"/>
      </rPr>
      <t>C25砼有梁板</t>
    </r>
    <r>
      <rPr>
        <sz val="11"/>
        <color rgb="FFFF0000"/>
        <rFont val="等线"/>
        <charset val="134"/>
      </rPr>
      <t>模板</t>
    </r>
  </si>
  <si>
    <t>楼梯</t>
  </si>
  <si>
    <t>C25砼楼梯梁</t>
  </si>
  <si>
    <r>
      <rPr>
        <sz val="11"/>
        <color theme="1"/>
        <rFont val="等线"/>
        <charset val="134"/>
      </rPr>
      <t>C25砼楼梯梁</t>
    </r>
    <r>
      <rPr>
        <sz val="11"/>
        <color rgb="FFFF0000"/>
        <rFont val="等线"/>
        <charset val="134"/>
      </rPr>
      <t>模板</t>
    </r>
  </si>
  <si>
    <t>C25砼楼梯平台板</t>
  </si>
  <si>
    <r>
      <rPr>
        <sz val="11"/>
        <color theme="1"/>
        <rFont val="等线"/>
        <charset val="134"/>
      </rPr>
      <t>C25砼楼梯平台板</t>
    </r>
    <r>
      <rPr>
        <sz val="11"/>
        <color rgb="FFFF0000"/>
        <rFont val="等线"/>
        <charset val="134"/>
      </rPr>
      <t>模板</t>
    </r>
  </si>
  <si>
    <t>C25砼楼梯段</t>
  </si>
  <si>
    <t>1.399</t>
  </si>
  <si>
    <r>
      <rPr>
        <sz val="11"/>
        <color theme="1"/>
        <rFont val="等线"/>
        <charset val="134"/>
      </rPr>
      <t>C25砼楼梯段</t>
    </r>
    <r>
      <rPr>
        <sz val="11"/>
        <color rgb="FFFF0000"/>
        <rFont val="等线"/>
        <charset val="134"/>
      </rPr>
      <t>模板</t>
    </r>
  </si>
  <si>
    <t>过梁</t>
  </si>
  <si>
    <t>C30砼过梁</t>
  </si>
  <si>
    <t>0.651</t>
  </si>
  <si>
    <r>
      <rPr>
        <sz val="11"/>
        <color theme="1"/>
        <rFont val="等线"/>
        <charset val="134"/>
      </rPr>
      <t>C30砼过梁</t>
    </r>
    <r>
      <rPr>
        <sz val="11"/>
        <color rgb="FFFF0000"/>
        <rFont val="等线"/>
        <charset val="134"/>
      </rPr>
      <t>模板</t>
    </r>
  </si>
  <si>
    <t>圈梁砖墙压顶</t>
  </si>
  <si>
    <t>圈梁（砖墙）压顶梁</t>
  </si>
  <si>
    <t>3.3296</t>
  </si>
  <si>
    <t>需要沟通设计混凝土等级是否C25？或c30</t>
  </si>
  <si>
    <r>
      <rPr>
        <sz val="11"/>
        <color theme="1"/>
        <rFont val="等线"/>
        <charset val="134"/>
      </rPr>
      <t>圈梁（砖墙）压顶梁</t>
    </r>
    <r>
      <rPr>
        <sz val="11"/>
        <color rgb="FFFF0000"/>
        <rFont val="等线"/>
        <charset val="134"/>
      </rPr>
      <t>模板</t>
    </r>
  </si>
  <si>
    <t>28.1558</t>
  </si>
  <si>
    <t>阳台及露台柱</t>
  </si>
  <si>
    <t>C25砼阳台及露台柱</t>
  </si>
  <si>
    <r>
      <rPr>
        <sz val="11"/>
        <color theme="1"/>
        <rFont val="等线"/>
        <charset val="134"/>
      </rPr>
      <t>C25砼阳台及露台柱</t>
    </r>
    <r>
      <rPr>
        <sz val="11"/>
        <color rgb="FFFF0000"/>
        <rFont val="等线"/>
        <charset val="134"/>
      </rPr>
      <t>模板</t>
    </r>
  </si>
  <si>
    <t>凸窗上下板</t>
  </si>
  <si>
    <t>C25砼上飘窗板</t>
  </si>
  <si>
    <t>C25砼上飘窗板模板</t>
  </si>
  <si>
    <t>C25砼下飘窗板</t>
  </si>
  <si>
    <t>C25砼下飘窗板模板</t>
  </si>
  <si>
    <t>0.4794</t>
  </si>
  <si>
    <t>7.3392</t>
  </si>
  <si>
    <t>凸窗上下板压顶</t>
  </si>
  <si>
    <t>C25砼上飘窗板压顶梁</t>
  </si>
  <si>
    <r>
      <rPr>
        <sz val="11"/>
        <rFont val="等线"/>
        <charset val="134"/>
      </rPr>
      <t>C25砼上飘窗板压顶梁</t>
    </r>
    <r>
      <rPr>
        <sz val="11"/>
        <color rgb="FFFF0000"/>
        <rFont val="等线"/>
        <charset val="134"/>
      </rPr>
      <t>模板</t>
    </r>
  </si>
  <si>
    <t>C25砼下飘窗板压顶梁</t>
  </si>
  <si>
    <r>
      <rPr>
        <sz val="11"/>
        <rFont val="等线"/>
        <charset val="134"/>
      </rPr>
      <t>C25砼下飘窗板压顶梁</t>
    </r>
    <r>
      <rPr>
        <sz val="11"/>
        <color rgb="FFFF0000"/>
        <rFont val="等线"/>
        <charset val="134"/>
      </rPr>
      <t>模板</t>
    </r>
  </si>
  <si>
    <t>圈梁砖墙</t>
  </si>
  <si>
    <t>阳台翻边</t>
  </si>
  <si>
    <t>阳台翻边（素砼）</t>
  </si>
  <si>
    <r>
      <rPr>
        <sz val="11"/>
        <rFont val="等线"/>
        <charset val="134"/>
      </rPr>
      <t>阳台翻边（素砼）</t>
    </r>
    <r>
      <rPr>
        <sz val="11"/>
        <color rgb="FFFF0000"/>
        <rFont val="等线"/>
        <charset val="134"/>
      </rPr>
      <t>模板</t>
    </r>
  </si>
  <si>
    <t>阳台栏杆压顶</t>
  </si>
  <si>
    <t>C30砼阳台栏杆压顶</t>
  </si>
  <si>
    <r>
      <rPr>
        <sz val="11"/>
        <rFont val="等线"/>
        <charset val="134"/>
      </rPr>
      <t>C30砼阳台栏杆压顶</t>
    </r>
    <r>
      <rPr>
        <sz val="11"/>
        <color rgb="FFFF0000"/>
        <rFont val="等线"/>
        <charset val="134"/>
      </rPr>
      <t>模板</t>
    </r>
  </si>
  <si>
    <r>
      <rPr>
        <sz val="11"/>
        <rFont val="等线"/>
        <charset val="134"/>
      </rPr>
      <t>EPS</t>
    </r>
    <r>
      <rPr>
        <sz val="11"/>
        <rFont val="等线"/>
        <charset val="134"/>
      </rPr>
      <t>窗台线条</t>
    </r>
  </si>
  <si>
    <t>汉白玉宝瓶</t>
  </si>
  <si>
    <t>成品汉白玉宝瓶栏杆桩 12mm*12mm*60mm</t>
  </si>
  <si>
    <t>每两米装9根</t>
  </si>
  <si>
    <r>
      <rPr>
        <sz val="11"/>
        <rFont val="等线"/>
        <charset val="134"/>
      </rPr>
      <t>成品汉白玉宝瓶栏杆桩</t>
    </r>
    <r>
      <rPr>
        <sz val="11"/>
        <color rgb="FFFF0000"/>
        <rFont val="等线"/>
        <charset val="134"/>
      </rPr>
      <t>铁件预埋</t>
    </r>
    <r>
      <rPr>
        <sz val="11"/>
        <rFont val="等线"/>
        <charset val="134"/>
      </rPr>
      <t>钢板配套</t>
    </r>
  </si>
  <si>
    <t>套</t>
  </si>
  <si>
    <t>剪力墙</t>
  </si>
  <si>
    <t>c30剪力墙(不上人口屋面节点）</t>
  </si>
  <si>
    <t>0.0568</t>
  </si>
  <si>
    <t>与设计确认砼等级</t>
  </si>
  <si>
    <r>
      <rPr>
        <sz val="11"/>
        <color theme="1"/>
        <rFont val="等线"/>
        <charset val="134"/>
      </rPr>
      <t>c30剪力墙(不上人口屋面节点）</t>
    </r>
    <r>
      <rPr>
        <sz val="11"/>
        <color rgb="FFFF0000"/>
        <rFont val="等线"/>
        <charset val="134"/>
      </rPr>
      <t>模板</t>
    </r>
  </si>
  <si>
    <t>1.264</t>
  </si>
  <si>
    <t>0.504</t>
  </si>
  <si>
    <t>10.08</t>
  </si>
  <si>
    <t>0.3272</t>
  </si>
  <si>
    <t>5.0766</t>
  </si>
  <si>
    <t>1.4439</t>
  </si>
  <si>
    <t>9.594</t>
  </si>
  <si>
    <t>露台翻边</t>
  </si>
  <si>
    <t>露台翻边（素砼）</t>
  </si>
  <si>
    <t>1.8903</t>
  </si>
  <si>
    <r>
      <rPr>
        <sz val="11"/>
        <rFont val="等线"/>
        <charset val="134"/>
      </rPr>
      <t>露台翻边（素砼）</t>
    </r>
    <r>
      <rPr>
        <sz val="11"/>
        <color rgb="FFFF0000"/>
        <rFont val="等线"/>
        <charset val="134"/>
      </rPr>
      <t>模板</t>
    </r>
  </si>
  <si>
    <t>22.7729</t>
  </si>
  <si>
    <t>露台翻边腰线</t>
  </si>
  <si>
    <t>露台翻边腰线（素砼）</t>
  </si>
  <si>
    <t>0.6068</t>
  </si>
  <si>
    <r>
      <rPr>
        <sz val="11"/>
        <rFont val="等线"/>
        <charset val="134"/>
      </rPr>
      <t>露台翻边腰线（素砼）</t>
    </r>
    <r>
      <rPr>
        <sz val="11"/>
        <color rgb="FFFF0000"/>
        <rFont val="等线"/>
        <charset val="134"/>
      </rPr>
      <t>模板</t>
    </r>
  </si>
  <si>
    <t>8.1635</t>
  </si>
  <si>
    <t>露台栏杆压顶</t>
  </si>
  <si>
    <t>C30砼露台栏杆压顶</t>
  </si>
  <si>
    <t>0.6161</t>
  </si>
  <si>
    <r>
      <rPr>
        <sz val="11"/>
        <rFont val="等线"/>
        <charset val="134"/>
      </rPr>
      <t>C30砼露台栏杆压顶</t>
    </r>
    <r>
      <rPr>
        <sz val="11"/>
        <color rgb="FFFF0000"/>
        <rFont val="等线"/>
        <charset val="134"/>
      </rPr>
      <t>模板</t>
    </r>
  </si>
  <si>
    <t>10.9018</t>
  </si>
  <si>
    <r>
      <rPr>
        <sz val="11"/>
        <rFont val="等线"/>
        <charset val="134"/>
      </rPr>
      <t>成品汉白玉宝瓶栏杆桩</t>
    </r>
    <r>
      <rPr>
        <sz val="11"/>
        <color rgb="FFFF0000"/>
        <rFont val="等线"/>
        <charset val="134"/>
      </rPr>
      <t>铁件预埋钢板</t>
    </r>
    <r>
      <rPr>
        <sz val="11"/>
        <rFont val="等线"/>
        <charset val="134"/>
      </rPr>
      <t>配套</t>
    </r>
  </si>
  <si>
    <t>屋面斜檐沟</t>
  </si>
  <si>
    <t>C25砼屋面斜檐沟</t>
  </si>
  <si>
    <t>4.8252</t>
  </si>
  <si>
    <r>
      <rPr>
        <sz val="11"/>
        <rFont val="等线"/>
        <charset val="134"/>
      </rPr>
      <t>C25砼屋面斜檐沟</t>
    </r>
    <r>
      <rPr>
        <sz val="11"/>
        <color rgb="FFFF0000"/>
        <rFont val="等线"/>
        <charset val="134"/>
      </rPr>
      <t>模板</t>
    </r>
  </si>
  <si>
    <t>72.4886</t>
  </si>
  <si>
    <t>脊瓦</t>
  </si>
  <si>
    <t>六</t>
  </si>
  <si>
    <t>外墙</t>
  </si>
  <si>
    <r>
      <rPr>
        <sz val="11"/>
        <rFont val="等线"/>
        <charset val="134"/>
      </rPr>
      <t xml:space="preserve">12 厚 1:3 </t>
    </r>
    <r>
      <rPr>
        <sz val="11"/>
        <color rgb="FFFF0000"/>
        <rFont val="等线"/>
        <charset val="134"/>
      </rPr>
      <t>水泥砂浆</t>
    </r>
    <r>
      <rPr>
        <sz val="11"/>
        <rFont val="等线"/>
        <charset val="134"/>
      </rPr>
      <t>打底扫毛或划出纹道</t>
    </r>
  </si>
  <si>
    <t>抹灰面300.92</t>
  </si>
  <si>
    <r>
      <rPr>
        <sz val="11"/>
        <rFont val="等线"/>
        <charset val="134"/>
      </rPr>
      <t xml:space="preserve">6 厚 1:2.5 </t>
    </r>
    <r>
      <rPr>
        <sz val="11"/>
        <color rgb="FFFF0000"/>
        <rFont val="等线"/>
        <charset val="134"/>
      </rPr>
      <t>水泥砂浆</t>
    </r>
    <r>
      <rPr>
        <sz val="11"/>
        <rFont val="等线"/>
        <charset val="134"/>
      </rPr>
      <t>(掺建筑胶)</t>
    </r>
  </si>
  <si>
    <r>
      <rPr>
        <sz val="11"/>
        <rFont val="等线"/>
        <charset val="134"/>
      </rPr>
      <t xml:space="preserve">8-10 </t>
    </r>
    <r>
      <rPr>
        <sz val="11"/>
        <rFont val="等线"/>
        <charset val="134"/>
      </rPr>
      <t>厚面砖,在砖粘贴面上随贴随涂刷一遍混凝土界面剂,增加粘结力</t>
    </r>
  </si>
  <si>
    <t>240*60米白色面砖</t>
  </si>
  <si>
    <t>外墙308.5+凉亭梁7.22+凉亭柱10.176</t>
  </si>
  <si>
    <t>七</t>
  </si>
  <si>
    <t>零星工程</t>
  </si>
  <si>
    <t>【1】</t>
  </si>
  <si>
    <t>散水暗沟</t>
  </si>
  <si>
    <t>详图与平面图暗沟宽度不符，暂按详图计量</t>
  </si>
  <si>
    <t>100厚C20砼</t>
  </si>
  <si>
    <t>20厚1:2.5水泥砂浆压实赶光</t>
  </si>
  <si>
    <t>150mm厚粒经10~40卵石灌M2.5混合砂浆或3;7灰土</t>
  </si>
  <si>
    <t>宽；1.37+0.116</t>
  </si>
  <si>
    <t>篦子 （规格400*600）</t>
  </si>
  <si>
    <t>合计</t>
  </si>
  <si>
    <t>楼层钢筋类型级别直径汇总表</t>
  </si>
  <si>
    <t>楼层名称</t>
  </si>
  <si>
    <t>构件类型</t>
  </si>
  <si>
    <t>钢筋总重kg</t>
  </si>
  <si>
    <t>HPB300（一级）</t>
  </si>
  <si>
    <t>HPB300</t>
  </si>
  <si>
    <t>HRB400（三级）</t>
  </si>
  <si>
    <t>HRB400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</si>
  <si>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</si>
  <si>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</si>
  <si>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</si>
  <si>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</si>
  <si>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</si>
  <si>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</si>
  <si>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</si>
  <si>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</si>
  <si>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</si>
  <si>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基础层</t>
  </si>
  <si>
    <t>暗柱/端柱</t>
  </si>
  <si>
    <t>砌体墙</t>
  </si>
  <si>
    <t>基础梁</t>
  </si>
  <si>
    <t>条形基础</t>
  </si>
  <si>
    <t>桩承台</t>
  </si>
  <si>
    <t>首层</t>
  </si>
  <si>
    <t>梁</t>
  </si>
  <si>
    <t>圈梁</t>
  </si>
  <si>
    <t>现浇板</t>
  </si>
  <si>
    <t>其它</t>
  </si>
  <si>
    <t>第2层</t>
  </si>
  <si>
    <t>第3层</t>
  </si>
  <si>
    <t>全部层汇总</t>
  </si>
  <si>
    <t>总合计</t>
  </si>
  <si>
    <t>工程量清单表</t>
  </si>
  <si>
    <t>项     目</t>
  </si>
  <si>
    <t>正负零以下</t>
  </si>
  <si>
    <t>[一]</t>
  </si>
  <si>
    <t>砼工程小计</t>
  </si>
  <si>
    <t>庭院围墙基础</t>
  </si>
  <si>
    <t>（14米长计量）</t>
  </si>
  <si>
    <t>C25砼柱</t>
  </si>
  <si>
    <t>[二]</t>
  </si>
  <si>
    <t>钢筋工程小计</t>
  </si>
  <si>
    <t>一级钢φ6</t>
  </si>
  <si>
    <t>（是否含带E钢筋）</t>
  </si>
  <si>
    <t>20mm~25mm(含）钢筋机械连接头</t>
  </si>
  <si>
    <t>[三]</t>
  </si>
  <si>
    <t>模板及支撑工程小计</t>
  </si>
  <si>
    <t>灌注桩砼</t>
  </si>
  <si>
    <t>地上部分</t>
  </si>
  <si>
    <t>C25剪力墙(不上人口节点）</t>
  </si>
  <si>
    <t>C25砼有梁板（梁）</t>
  </si>
  <si>
    <t>C25砼有梁板（板）</t>
  </si>
  <si>
    <t>C25砼飘窗上板（窗台压顶）</t>
  </si>
  <si>
    <t>C25砼飘窗下板（窗台压顶）</t>
  </si>
  <si>
    <t>C25砼圈梁（砖墙）QL-180*300</t>
  </si>
  <si>
    <t>C30砼庭院围墙顶部压顶（标高2.15）</t>
  </si>
  <si>
    <t>C20砼阳台翻边（素砼）</t>
  </si>
  <si>
    <t>C20砼露台翻 边（素砼)</t>
  </si>
  <si>
    <t>C25砼露台翻  边腰线（素砼)</t>
  </si>
  <si>
    <t>C25砼斜檐大样</t>
  </si>
  <si>
    <t>栏杆长度</t>
  </si>
  <si>
    <t>矩形柱模板   H≤3.6模板</t>
  </si>
  <si>
    <t>矩形柱模板  超高</t>
  </si>
  <si>
    <t>阳台及露台柱模板</t>
  </si>
  <si>
    <t>有梁板（梁）模板</t>
  </si>
  <si>
    <t>有梁板（板）模板</t>
  </si>
  <si>
    <t>楼梯梁模板</t>
  </si>
  <si>
    <t>楼梯平台板模板</t>
  </si>
  <si>
    <t>楼梯段模板</t>
  </si>
  <si>
    <t>上飘窗板模板</t>
  </si>
  <si>
    <t>下飘窗板模板</t>
  </si>
  <si>
    <t>过梁模板</t>
  </si>
  <si>
    <t>飘窗上板（窗台压顶）模板</t>
  </si>
  <si>
    <t>飘窗下板（窗台压顶）模板</t>
  </si>
  <si>
    <t>圈梁（砖墙）QL-180*300模板</t>
  </si>
  <si>
    <t>庭院围墙顶部压顶（标高2.15）模板</t>
  </si>
  <si>
    <t>阳台翻边（素砼）模板</t>
  </si>
  <si>
    <t>露台翻 边（素砼)模板</t>
  </si>
  <si>
    <t>露台翻  边腰线（素砼)模板</t>
  </si>
  <si>
    <t>阳台栏杆压顶模板</t>
  </si>
  <si>
    <t>斜檐大样模板</t>
  </si>
  <si>
    <t>墙砖</t>
  </si>
  <si>
    <t>围墙基础（砖基础）</t>
  </si>
  <si>
    <t>墙砖（红砖）</t>
  </si>
  <si>
    <t>檐沟节点砖封堵（红砖）</t>
  </si>
  <si>
    <t>总计</t>
  </si>
  <si>
    <t xml:space="preserve"> </t>
  </si>
  <si>
    <t>垫层</t>
  </si>
  <si>
    <t>围墙基础</t>
  </si>
  <si>
    <t>庭院围墙砖柱</t>
  </si>
  <si>
    <t>庭院围墙砖</t>
  </si>
  <si>
    <t>墙砖（180）</t>
  </si>
  <si>
    <t>檐沟节点砖封堵）</t>
  </si>
  <si>
    <t>桩</t>
  </si>
  <si>
    <t>剪力墙(不上人口节点 [外墙])</t>
  </si>
  <si>
    <t>框梁</t>
  </si>
  <si>
    <t>板</t>
  </si>
  <si>
    <t>楼梯梁</t>
  </si>
  <si>
    <t>楼梯平台板</t>
  </si>
  <si>
    <t>楼梯段</t>
  </si>
  <si>
    <t>上飘窗板</t>
  </si>
  <si>
    <t>下飘窗板</t>
  </si>
  <si>
    <t>飘窗上板（窗台压顶）</t>
  </si>
  <si>
    <t>飘窗下板（窗台压顶）</t>
  </si>
  <si>
    <t>圈梁（砖墙）QL-180*300</t>
  </si>
  <si>
    <t>庭院围墙顶部压顶（标高2.15）顶部</t>
  </si>
  <si>
    <t>阳台翻边（素砼）（3.85）</t>
  </si>
  <si>
    <t>露台翻 边（素砼)</t>
  </si>
  <si>
    <t>露台翻  边腰线（素砼)</t>
  </si>
  <si>
    <t>斜檐大样</t>
  </si>
  <si>
    <t>栏杆扶手</t>
  </si>
  <si>
    <t>混凝土</t>
  </si>
  <si>
    <t>砖</t>
  </si>
  <si>
    <t>混凝土C25</t>
  </si>
  <si>
    <t>超高</t>
  </si>
  <si>
    <t>长</t>
  </si>
  <si>
    <t>2层</t>
  </si>
  <si>
    <t>3层</t>
  </si>
  <si>
    <t>屋面层</t>
  </si>
  <si>
    <t xml:space="preserve">   楼装饰装修工程量</t>
  </si>
  <si>
    <t>房间</t>
  </si>
  <si>
    <t>部位</t>
  </si>
  <si>
    <t>1层</t>
  </si>
  <si>
    <t>楼梯间</t>
  </si>
  <si>
    <t>主楼梯段部位面层</t>
  </si>
  <si>
    <t>主楼梯段部位踢脚</t>
  </si>
  <si>
    <t>砖墙面抹灰</t>
  </si>
  <si>
    <t>块料墙面</t>
  </si>
  <si>
    <t>地块料面积</t>
  </si>
  <si>
    <t>扣减梯段部位砼墙面抹灰</t>
  </si>
  <si>
    <t>平底板天棚</t>
  </si>
  <si>
    <t>踢脚线长</t>
  </si>
  <si>
    <t>梯段部位底板天棚</t>
  </si>
  <si>
    <t>客厅/餐厅/起居室</t>
  </si>
  <si>
    <t>地面</t>
  </si>
  <si>
    <t>砼墙面抹灰</t>
  </si>
  <si>
    <t>块料面积</t>
  </si>
  <si>
    <t>天棚</t>
  </si>
  <si>
    <t>右-卧室[右 -卧室]</t>
  </si>
  <si>
    <t>左-卧室[左 -卧室]</t>
  </si>
  <si>
    <t>衣帽间</t>
  </si>
  <si>
    <t>防水面积</t>
  </si>
  <si>
    <t>棋牌室</t>
  </si>
  <si>
    <t>厨房</t>
  </si>
  <si>
    <t>卫生间</t>
  </si>
  <si>
    <t>防水翻边面积</t>
  </si>
  <si>
    <t>洗衣房</t>
  </si>
  <si>
    <t>凉亭</t>
  </si>
  <si>
    <t>黄褐色文石</t>
  </si>
  <si>
    <t>块料面积（米白色面砖）240*60</t>
  </si>
  <si>
    <t>柱子装饰</t>
  </si>
  <si>
    <t>抹灰</t>
  </si>
  <si>
    <t>（按14米长计量）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</si>
</sst>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);[Red]\(0.000\)"/>
    <numFmt numFmtId="177" formatCode="0.00_ "/>
    <numFmt numFmtId="178" formatCode="0.00_);[Red]\(0.00\)"/>
    <numFmt numFmtId="179" formatCode="0.000_ "/>
  </numFmts>
  <fonts count="35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9"/>
      <color indexed="8"/>
      <name val="Arial"/>
      <family val="2"/>
    </font>
    <font>
      <sz val="8"/>
      <name val="宋体"/>
      <charset val="134"/>
    </font>
    <font>
      <sz val="10"/>
      <name val="Arial"/>
    </font>
    <font>
      <b/>
      <sz val="18"/>
      <name val="宋体"/>
      <charset val="134"/>
    </font>
    <font>
      <b/>
      <sz val="18"/>
      <name val="Arial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indexed="8"/>
      <name val="等线"/>
      <charset val="134"/>
    </font>
    <font>
      <sz val="11"/>
      <name val="等线"/>
      <charset val="134"/>
    </font>
    <font>
      <b/>
      <sz val="11"/>
      <name val="等线"/>
      <charset val="134"/>
    </font>
    <font>
      <sz val="10"/>
      <name val="Arial"/>
      <family val="2"/>
    </font>
    <font>
      <sz val="11"/>
      <color rgb="FFFF0000"/>
      <name val="等线"/>
      <charset val="134"/>
    </font>
    <font>
      <sz val="9"/>
      <name val="等线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2" fillId="0" borderId="0"/>
  </cellStyleXfs>
  <cellXfs count="191">
    <xf numFmtId="0" fontId="0" fillId="0" borderId="0" xfId="0"/>
    <xf numFmtId="178" fontId="1" fillId="2" borderId="0" xfId="0" applyNumberFormat="1" applyFont="1" applyFill="1" applyBorder="1" applyAlignment="1" applyProtection="1"/>
    <xf numFmtId="178" fontId="1" fillId="0" borderId="0" xfId="0" applyNumberFormat="1" applyFont="1" applyFill="1" applyBorder="1" applyAlignment="1" applyProtection="1">
      <alignment wrapText="1"/>
    </xf>
    <xf numFmtId="178" fontId="1" fillId="0" borderId="0" xfId="0" applyNumberFormat="1" applyFont="1" applyFill="1" applyBorder="1" applyAlignment="1" applyProtection="1"/>
    <xf numFmtId="178" fontId="1" fillId="0" borderId="0" xfId="0" applyNumberFormat="1" applyFont="1" applyFill="1" applyBorder="1" applyAlignment="1" applyProtection="1">
      <alignment horizont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2" borderId="1" xfId="0" applyNumberFormat="1" applyFont="1" applyFill="1" applyBorder="1" applyAlignment="1" applyProtection="1">
      <alignment horizontal="center" vertical="center"/>
    </xf>
    <xf numFmtId="178" fontId="3" fillId="3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/>
    <xf numFmtId="178" fontId="4" fillId="0" borderId="1" xfId="0" applyNumberFormat="1" applyFont="1" applyFill="1" applyBorder="1" applyAlignment="1" applyProtection="1">
      <alignment horizontal="center" vertical="center"/>
    </xf>
    <xf numFmtId="178" fontId="3" fillId="2" borderId="3" xfId="0" applyNumberFormat="1" applyFont="1" applyFill="1" applyBorder="1" applyAlignment="1" applyProtection="1">
      <alignment horizontal="center" vertical="center"/>
    </xf>
    <xf numFmtId="178" fontId="3" fillId="2" borderId="5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8" fontId="3" fillId="0" borderId="9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7" fontId="6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77" fontId="6" fillId="5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7" borderId="0" xfId="0" applyNumberFormat="1" applyFont="1" applyFill="1" applyBorder="1" applyAlignment="1" applyProtection="1"/>
    <xf numFmtId="0" fontId="9" fillId="7" borderId="0" xfId="0" applyNumberFormat="1" applyFont="1" applyFill="1" applyBorder="1" applyAlignment="1" applyProtection="1"/>
    <xf numFmtId="0" fontId="1" fillId="6" borderId="0" xfId="0" applyNumberFormat="1" applyFont="1" applyFill="1" applyBorder="1" applyAlignment="1" applyProtection="1"/>
    <xf numFmtId="0" fontId="10" fillId="7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>
      <alignment horizontal="center" vertical="center"/>
    </xf>
    <xf numFmtId="0" fontId="1" fillId="7" borderId="0" xfId="0" applyNumberFormat="1" applyFont="1" applyFill="1" applyBorder="1" applyAlignment="1" applyProtection="1">
      <alignment horizontal="center"/>
    </xf>
    <xf numFmtId="0" fontId="1" fillId="7" borderId="0" xfId="0" applyNumberFormat="1" applyFont="1" applyFill="1" applyBorder="1" applyAlignment="1" applyProtection="1"/>
    <xf numFmtId="176" fontId="1" fillId="7" borderId="0" xfId="0" applyNumberFormat="1" applyFont="1" applyFill="1" applyBorder="1" applyAlignment="1" applyProtection="1">
      <alignment horizontal="center"/>
    </xf>
    <xf numFmtId="0" fontId="12" fillId="7" borderId="3" xfId="0" applyNumberFormat="1" applyFont="1" applyFill="1" applyBorder="1" applyAlignment="1" applyProtection="1">
      <alignment horizontal="center" vertical="center" wrapText="1"/>
    </xf>
    <xf numFmtId="0" fontId="12" fillId="7" borderId="3" xfId="0" applyNumberFormat="1" applyFont="1" applyFill="1" applyBorder="1" applyAlignment="1" applyProtection="1">
      <alignment horizontal="center" vertical="center"/>
    </xf>
    <xf numFmtId="176" fontId="12" fillId="7" borderId="17" xfId="0" applyNumberFormat="1" applyFont="1" applyFill="1" applyBorder="1" applyAlignment="1" applyProtection="1">
      <alignment horizontal="center" vertical="center"/>
      <protection hidden="1"/>
    </xf>
    <xf numFmtId="0" fontId="12" fillId="8" borderId="1" xfId="0" applyNumberFormat="1" applyFont="1" applyFill="1" applyBorder="1" applyAlignment="1" applyProtection="1">
      <alignment horizontal="center" vertical="center" wrapText="1"/>
    </xf>
    <xf numFmtId="0" fontId="12" fillId="8" borderId="1" xfId="0" applyNumberFormat="1" applyFont="1" applyFill="1" applyBorder="1" applyAlignment="1" applyProtection="1">
      <alignment horizontal="center" vertical="center"/>
    </xf>
    <xf numFmtId="176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12" fillId="7" borderId="1" xfId="0" applyNumberFormat="1" applyFont="1" applyFill="1" applyBorder="1" applyAlignment="1" applyProtection="1">
      <alignment horizontal="center" vertical="center"/>
    </xf>
    <xf numFmtId="0" fontId="12" fillId="7" borderId="1" xfId="0" applyNumberFormat="1" applyFont="1" applyFill="1" applyBorder="1" applyAlignment="1" applyProtection="1">
      <alignment horizontal="center" vertical="center" wrapText="1"/>
    </xf>
    <xf numFmtId="176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NumberFormat="1" applyFont="1" applyFill="1" applyBorder="1" applyAlignment="1" applyProtection="1"/>
    <xf numFmtId="0" fontId="13" fillId="7" borderId="1" xfId="0" applyNumberFormat="1" applyFont="1" applyFill="1" applyBorder="1" applyAlignment="1" applyProtection="1">
      <alignment horizontal="center" vertical="center"/>
    </xf>
    <xf numFmtId="0" fontId="14" fillId="7" borderId="1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 applyProtection="1">
      <alignment horizontal="center" vertical="center" wrapText="1"/>
    </xf>
    <xf numFmtId="176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17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1" xfId="0" applyNumberFormat="1" applyFont="1" applyFill="1" applyBorder="1" applyAlignment="1" applyProtection="1"/>
    <xf numFmtId="176" fontId="13" fillId="6" borderId="1" xfId="1" applyNumberFormat="1" applyFont="1" applyFill="1" applyBorder="1" applyAlignment="1">
      <alignment horizontal="center" vertical="center" wrapText="1"/>
    </xf>
    <xf numFmtId="0" fontId="13" fillId="7" borderId="3" xfId="0" applyNumberFormat="1" applyFont="1" applyFill="1" applyBorder="1" applyAlignment="1" applyProtection="1">
      <alignment horizontal="center" vertical="center" wrapText="1"/>
    </xf>
    <xf numFmtId="176" fontId="13" fillId="6" borderId="18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7" borderId="19" xfId="0" applyNumberFormat="1" applyFont="1" applyFill="1" applyBorder="1" applyAlignment="1" applyProtection="1">
      <alignment horizontal="center" vertical="center" wrapText="1"/>
    </xf>
    <xf numFmtId="0" fontId="13" fillId="6" borderId="7" xfId="0" applyNumberFormat="1" applyFont="1" applyFill="1" applyBorder="1" applyAlignment="1" applyProtection="1">
      <alignment horizontal="center" vertical="center" wrapText="1"/>
    </xf>
    <xf numFmtId="0" fontId="13" fillId="6" borderId="19" xfId="0" applyNumberFormat="1" applyFont="1" applyFill="1" applyBorder="1" applyAlignment="1" applyProtection="1">
      <alignment horizontal="center" vertical="center" wrapText="1"/>
    </xf>
    <xf numFmtId="176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12" fillId="7" borderId="7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8" borderId="1" xfId="0" applyNumberFormat="1" applyFont="1" applyFill="1" applyBorder="1" applyAlignment="1" applyProtection="1">
      <alignment horizontal="center" vertical="center" wrapText="1"/>
    </xf>
    <xf numFmtId="176" fontId="12" fillId="8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7" borderId="17" xfId="0" applyNumberFormat="1" applyFont="1" applyFill="1" applyBorder="1" applyAlignment="1" applyProtection="1">
      <alignment horizontal="center" vertical="center"/>
    </xf>
    <xf numFmtId="0" fontId="13" fillId="6" borderId="1" xfId="0" applyNumberFormat="1" applyFont="1" applyFill="1" applyBorder="1" applyAlignment="1" applyProtection="1">
      <alignment horizontal="center" vertical="center" wrapText="1"/>
    </xf>
    <xf numFmtId="0" fontId="16" fillId="8" borderId="1" xfId="0" applyNumberFormat="1" applyFont="1" applyFill="1" applyBorder="1" applyAlignment="1" applyProtection="1">
      <alignment horizontal="center" vertical="center"/>
    </xf>
    <xf numFmtId="177" fontId="12" fillId="8" borderId="1" xfId="0" applyNumberFormat="1" applyFont="1" applyFill="1" applyBorder="1" applyAlignment="1" applyProtection="1">
      <alignment vertical="center" wrapText="1"/>
    </xf>
    <xf numFmtId="176" fontId="12" fillId="8" borderId="1" xfId="0" applyNumberFormat="1" applyFont="1" applyFill="1" applyBorder="1" applyAlignment="1" applyProtection="1">
      <alignment horizontal="center" vertical="center" wrapText="1"/>
    </xf>
    <xf numFmtId="177" fontId="12" fillId="8" borderId="1" xfId="0" applyNumberFormat="1" applyFont="1" applyFill="1" applyBorder="1" applyAlignment="1" applyProtection="1">
      <alignment horizontal="center" vertical="center" wrapText="1"/>
    </xf>
    <xf numFmtId="0" fontId="18" fillId="7" borderId="0" xfId="0" applyNumberFormat="1" applyFont="1" applyFill="1" applyBorder="1" applyAlignment="1" applyProtection="1">
      <alignment horizontal="center" vertical="center"/>
    </xf>
    <xf numFmtId="176" fontId="8" fillId="7" borderId="0" xfId="0" applyNumberFormat="1" applyFont="1" applyFill="1" applyBorder="1" applyAlignment="1" applyProtection="1">
      <alignment horizontal="left" vertical="center" wrapText="1"/>
    </xf>
    <xf numFmtId="176" fontId="19" fillId="7" borderId="0" xfId="0" applyNumberFormat="1" applyFont="1" applyFill="1" applyBorder="1" applyAlignment="1" applyProtection="1">
      <alignment horizontal="center"/>
    </xf>
    <xf numFmtId="177" fontId="1" fillId="7" borderId="0" xfId="0" applyNumberFormat="1" applyFont="1" applyFill="1" applyBorder="1" applyAlignment="1" applyProtection="1"/>
    <xf numFmtId="0" fontId="20" fillId="0" borderId="0" xfId="0" applyFont="1" applyFill="1" applyBorder="1" applyAlignment="1"/>
    <xf numFmtId="0" fontId="23" fillId="9" borderId="1" xfId="0" applyNumberFormat="1" applyFont="1" applyFill="1" applyBorder="1" applyAlignment="1" applyProtection="1">
      <alignment horizontal="center" vertical="center" wrapText="1"/>
    </xf>
    <xf numFmtId="0" fontId="24" fillId="9" borderId="1" xfId="0" applyNumberFormat="1" applyFont="1" applyFill="1" applyBorder="1" applyAlignment="1" applyProtection="1">
      <alignment vertical="center" wrapText="1"/>
    </xf>
    <xf numFmtId="0" fontId="24" fillId="9" borderId="1" xfId="0" applyNumberFormat="1" applyFont="1" applyFill="1" applyBorder="1" applyAlignment="1" applyProtection="1">
      <alignment horizontal="right" vertical="center" wrapText="1"/>
    </xf>
    <xf numFmtId="0" fontId="24" fillId="10" borderId="1" xfId="0" applyNumberFormat="1" applyFont="1" applyFill="1" applyBorder="1" applyAlignment="1" applyProtection="1">
      <alignment vertical="center" wrapText="1"/>
    </xf>
    <xf numFmtId="0" fontId="24" fillId="10" borderId="1" xfId="0" applyNumberFormat="1" applyFont="1" applyFill="1" applyBorder="1" applyAlignment="1" applyProtection="1">
      <alignment horizontal="right" vertical="center" wrapText="1"/>
    </xf>
    <xf numFmtId="0" fontId="24" fillId="10" borderId="5" xfId="0" applyNumberFormat="1" applyFont="1" applyFill="1" applyBorder="1" applyAlignment="1" applyProtection="1">
      <alignment vertical="center" wrapText="1"/>
    </xf>
    <xf numFmtId="0" fontId="24" fillId="10" borderId="5" xfId="0" applyNumberFormat="1" applyFont="1" applyFill="1" applyBorder="1" applyAlignment="1" applyProtection="1">
      <alignment horizontal="right" vertical="center" wrapText="1"/>
    </xf>
    <xf numFmtId="0" fontId="23" fillId="9" borderId="18" xfId="0" applyNumberFormat="1" applyFont="1" applyFill="1" applyBorder="1" applyAlignment="1" applyProtection="1">
      <alignment horizontal="center" vertical="center" wrapText="1"/>
    </xf>
    <xf numFmtId="0" fontId="24" fillId="9" borderId="18" xfId="0" applyNumberFormat="1" applyFont="1" applyFill="1" applyBorder="1" applyAlignment="1" applyProtection="1">
      <alignment horizontal="right" vertical="center" wrapText="1"/>
    </xf>
    <xf numFmtId="0" fontId="24" fillId="10" borderId="18" xfId="0" applyNumberFormat="1" applyFont="1" applyFill="1" applyBorder="1" applyAlignment="1" applyProtection="1">
      <alignment horizontal="right" vertical="center" wrapText="1"/>
    </xf>
    <xf numFmtId="0" fontId="24" fillId="10" borderId="22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79" fontId="25" fillId="0" borderId="1" xfId="0" applyNumberFormat="1" applyFont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vertical="center" wrapText="1"/>
    </xf>
    <xf numFmtId="0" fontId="25" fillId="11" borderId="23" xfId="0" applyFont="1" applyFill="1" applyBorder="1" applyAlignment="1">
      <alignment vertical="center" wrapText="1"/>
    </xf>
    <xf numFmtId="0" fontId="25" fillId="11" borderId="23" xfId="0" applyFont="1" applyFill="1" applyBorder="1" applyAlignment="1">
      <alignment vertical="center"/>
    </xf>
    <xf numFmtId="179" fontId="25" fillId="11" borderId="1" xfId="0" applyNumberFormat="1" applyFont="1" applyFill="1" applyBorder="1" applyAlignment="1">
      <alignment horizontal="center" vertical="center"/>
    </xf>
    <xf numFmtId="0" fontId="29" fillId="11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176" fontId="3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1" xfId="0" applyNumberFormat="1" applyFont="1" applyFill="1" applyBorder="1" applyAlignment="1" applyProtection="1">
      <alignment horizontal="center" vertical="center" wrapText="1"/>
    </xf>
    <xf numFmtId="179" fontId="30" fillId="6" borderId="1" xfId="0" applyNumberFormat="1" applyFont="1" applyFill="1" applyBorder="1" applyAlignment="1" applyProtection="1">
      <alignment horizontal="center" vertic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/>
    </xf>
    <xf numFmtId="176" fontId="30" fillId="6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Font="1" applyBorder="1" applyAlignment="1">
      <alignment horizontal="center" vertical="center" wrapText="1"/>
    </xf>
    <xf numFmtId="0" fontId="30" fillId="6" borderId="1" xfId="0" applyNumberFormat="1" applyFont="1" applyFill="1" applyBorder="1" applyAlignment="1" applyProtection="1">
      <alignment horizontal="center" vertical="center" wrapText="1"/>
    </xf>
    <xf numFmtId="179" fontId="30" fillId="6" borderId="1" xfId="0" applyNumberFormat="1" applyFont="1" applyFill="1" applyBorder="1" applyAlignment="1" applyProtection="1">
      <alignment horizontal="center" vertical="center" wrapText="1"/>
    </xf>
    <xf numFmtId="0" fontId="30" fillId="7" borderId="17" xfId="0" applyNumberFormat="1" applyFont="1" applyFill="1" applyBorder="1" applyAlignment="1" applyProtection="1">
      <alignment horizontal="center" vertical="center" wrapText="1"/>
    </xf>
    <xf numFmtId="179" fontId="30" fillId="7" borderId="1" xfId="0" applyNumberFormat="1" applyFont="1" applyFill="1" applyBorder="1" applyAlignment="1" applyProtection="1">
      <alignment horizontal="center" vertical="center"/>
      <protection locked="0"/>
    </xf>
    <xf numFmtId="179" fontId="29" fillId="9" borderId="1" xfId="1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 wrapText="1"/>
    </xf>
    <xf numFmtId="0" fontId="25" fillId="12" borderId="7" xfId="0" applyFont="1" applyFill="1" applyBorder="1" applyAlignment="1">
      <alignment horizontal="left" vertical="center" wrapText="1"/>
    </xf>
    <xf numFmtId="0" fontId="25" fillId="12" borderId="7" xfId="0" applyFont="1" applyFill="1" applyBorder="1" applyAlignment="1">
      <alignment horizontal="left" vertical="center"/>
    </xf>
    <xf numFmtId="179" fontId="25" fillId="12" borderId="7" xfId="0" applyNumberFormat="1" applyFont="1" applyFill="1" applyBorder="1" applyAlignment="1">
      <alignment horizontal="center" vertical="center"/>
    </xf>
    <xf numFmtId="0" fontId="29" fillId="12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179" fontId="30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/>
    <xf numFmtId="0" fontId="31" fillId="7" borderId="1" xfId="0" applyNumberFormat="1" applyFont="1" applyFill="1" applyBorder="1" applyAlignment="1" applyProtection="1">
      <alignment horizontal="center" vertical="center" wrapText="1"/>
    </xf>
    <xf numFmtId="179" fontId="30" fillId="7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79" fontId="26" fillId="6" borderId="1" xfId="0" applyNumberFormat="1" applyFont="1" applyFill="1" applyBorder="1" applyAlignment="1">
      <alignment horizontal="center" vertical="center" wrapText="1"/>
    </xf>
    <xf numFmtId="179" fontId="26" fillId="0" borderId="0" xfId="0" applyNumberFormat="1" applyFont="1" applyFill="1" applyAlignment="1">
      <alignment horizontal="center" vertical="center" wrapText="1"/>
    </xf>
    <xf numFmtId="179" fontId="26" fillId="0" borderId="1" xfId="0" applyNumberFormat="1" applyFont="1" applyBorder="1" applyAlignment="1">
      <alignment horizontal="center" vertical="center"/>
    </xf>
    <xf numFmtId="179" fontId="25" fillId="12" borderId="1" xfId="0" applyNumberFormat="1" applyFont="1" applyFill="1" applyBorder="1" applyAlignment="1">
      <alignment horizontal="center" vertical="center"/>
    </xf>
    <xf numFmtId="179" fontId="26" fillId="0" borderId="1" xfId="0" applyNumberFormat="1" applyFont="1" applyFill="1" applyBorder="1" applyAlignment="1">
      <alignment horizontal="center" vertical="center" wrapText="1"/>
    </xf>
    <xf numFmtId="179" fontId="26" fillId="0" borderId="1" xfId="0" applyNumberFormat="1" applyFont="1" applyBorder="1" applyAlignment="1">
      <alignment horizontal="center"/>
    </xf>
    <xf numFmtId="179" fontId="26" fillId="0" borderId="1" xfId="0" applyNumberFormat="1" applyFont="1" applyBorder="1" applyAlignment="1">
      <alignment horizontal="center" vertical="center" wrapText="1"/>
    </xf>
    <xf numFmtId="179" fontId="25" fillId="11" borderId="23" xfId="0" applyNumberFormat="1" applyFont="1" applyFill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11" borderId="17" xfId="0" applyFont="1" applyFill="1" applyBorder="1" applyAlignment="1">
      <alignment horizontal="left" vertical="center" wrapText="1"/>
    </xf>
    <xf numFmtId="0" fontId="25" fillId="11" borderId="23" xfId="0" applyFont="1" applyFill="1" applyBorder="1" applyAlignment="1">
      <alignment horizontal="left" vertical="center" wrapText="1"/>
    </xf>
    <xf numFmtId="0" fontId="25" fillId="11" borderId="23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/>
    </xf>
    <xf numFmtId="0" fontId="25" fillId="11" borderId="17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/>
    </xf>
    <xf numFmtId="0" fontId="24" fillId="9" borderId="1" xfId="0" applyNumberFormat="1" applyFont="1" applyFill="1" applyBorder="1" applyAlignment="1" applyProtection="1">
      <alignment horizontal="center" vertical="center" wrapText="1"/>
    </xf>
    <xf numFmtId="0" fontId="24" fillId="9" borderId="5" xfId="0" applyNumberFormat="1" applyFont="1" applyFill="1" applyBorder="1" applyAlignment="1" applyProtection="1">
      <alignment horizontal="center" vertical="center" wrapText="1"/>
    </xf>
    <xf numFmtId="0" fontId="23" fillId="9" borderId="9" xfId="0" applyNumberFormat="1" applyFont="1" applyFill="1" applyBorder="1" applyAlignment="1" applyProtection="1">
      <alignment horizontal="center" vertical="center" wrapText="1"/>
    </xf>
    <xf numFmtId="0" fontId="23" fillId="9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9" borderId="21" xfId="0" applyNumberFormat="1" applyFont="1" applyFill="1" applyBorder="1" applyAlignment="1" applyProtection="1">
      <alignment horizontal="center" vertical="center" wrapText="1"/>
    </xf>
    <xf numFmtId="0" fontId="11" fillId="7" borderId="0" xfId="0" applyNumberFormat="1" applyFont="1" applyFill="1" applyBorder="1" applyAlignment="1" applyProtection="1">
      <alignment horizontal="center" vertical="center"/>
    </xf>
    <xf numFmtId="0" fontId="17" fillId="7" borderId="20" xfId="0" applyNumberFormat="1" applyFont="1" applyFill="1" applyBorder="1" applyAlignment="1" applyProtection="1">
      <alignment horizontal="left" vertical="center" wrapText="1"/>
    </xf>
    <xf numFmtId="0" fontId="8" fillId="7" borderId="0" xfId="0" applyNumberFormat="1" applyFont="1" applyFill="1" applyBorder="1" applyAlignment="1" applyProtection="1">
      <alignment horizontal="left" vertical="center" wrapText="1"/>
    </xf>
    <xf numFmtId="0" fontId="13" fillId="7" borderId="3" xfId="0" applyNumberFormat="1" applyFont="1" applyFill="1" applyBorder="1" applyAlignment="1" applyProtection="1">
      <alignment horizontal="center" vertical="center"/>
    </xf>
    <xf numFmtId="0" fontId="13" fillId="7" borderId="6" xfId="0" applyNumberFormat="1" applyFont="1" applyFill="1" applyBorder="1" applyAlignment="1" applyProtection="1">
      <alignment horizontal="center" vertical="center"/>
    </xf>
    <xf numFmtId="0" fontId="13" fillId="7" borderId="7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78" fontId="3" fillId="3" borderId="8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3" borderId="6" xfId="0" applyNumberFormat="1" applyFont="1" applyFill="1" applyBorder="1" applyAlignment="1" applyProtection="1">
      <alignment horizontal="center" vertical="center" wrapText="1"/>
    </xf>
    <xf numFmtId="178" fontId="3" fillId="3" borderId="7" xfId="0" applyNumberFormat="1" applyFont="1" applyFill="1" applyBorder="1" applyAlignment="1" applyProtection="1">
      <alignment horizontal="center" vertical="center" wrapText="1"/>
    </xf>
    <xf numFmtId="178" fontId="3" fillId="3" borderId="4" xfId="0" applyNumberFormat="1" applyFont="1" applyFill="1" applyBorder="1" applyAlignment="1" applyProtection="1">
      <alignment horizontal="center" vertical="center" wrapText="1"/>
    </xf>
    <xf numFmtId="178" fontId="2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46;&#23429;&#21035;&#22661;-&#32472;&#22270;&#36755;&#20837;&#24037;&#31243;&#37327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46;&#23429;&#21035;&#22661;-&#65288;&#35013;&#20462;&#65289;&#32472;&#22270;&#36755;&#20837;&#24037;&#31243;&#37327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柱"/>
      <sheetName val="砌体柱"/>
      <sheetName val="剪力墙"/>
      <sheetName val="-砌体墙"/>
      <sheetName val="绘图输入工程量汇总表-幕墙"/>
      <sheetName val="门"/>
      <sheetName val="窗"/>
      <sheetName val="绘图输入工程量汇总表-墙洞"/>
      <sheetName val="带形窗"/>
      <sheetName val="过梁"/>
      <sheetName val="梁"/>
      <sheetName val="圈梁"/>
      <sheetName val="现浇板"/>
      <sheetName val="直形梯段"/>
      <sheetName val="房间"/>
      <sheetName val="楼地面"/>
      <sheetName val="踢脚"/>
      <sheetName val="墙面"/>
      <sheetName val="天棚"/>
      <sheetName val="基础梁"/>
      <sheetName val="条形基础"/>
      <sheetName val="桩承台"/>
      <sheetName val="桩"/>
      <sheetName val="垫层"/>
      <sheetName val="栏杆扶手"/>
    </sheetNames>
    <sheetDataSet>
      <sheetData sheetId="0">
        <row r="24">
          <cell r="K24" t="str">
            <v>0.4191</v>
          </cell>
          <cell r="L24" t="str">
            <v>6.9595</v>
          </cell>
        </row>
        <row r="46">
          <cell r="K46" t="str">
            <v>4.3028</v>
          </cell>
          <cell r="L46" t="str">
            <v>69.2532</v>
          </cell>
          <cell r="M46" t="str">
            <v>18.0073</v>
          </cell>
        </row>
        <row r="47">
          <cell r="K47" t="str">
            <v>0.168</v>
          </cell>
          <cell r="L47" t="str">
            <v>3.36</v>
          </cell>
        </row>
        <row r="74">
          <cell r="K74" t="str">
            <v>4.1122</v>
          </cell>
          <cell r="L74" t="str">
            <v>66.4362</v>
          </cell>
        </row>
        <row r="75">
          <cell r="K75" t="str">
            <v>0.504</v>
          </cell>
          <cell r="L75" t="str">
            <v>10.08</v>
          </cell>
        </row>
        <row r="102">
          <cell r="K102" t="str">
            <v>2.6543</v>
          </cell>
          <cell r="L102" t="str">
            <v>43.014</v>
          </cell>
        </row>
      </sheetData>
      <sheetData sheetId="1">
        <row r="11">
          <cell r="H11" t="str">
            <v>2.7306</v>
          </cell>
        </row>
      </sheetData>
      <sheetData sheetId="2">
        <row r="8">
          <cell r="G8" t="str">
            <v>0.0568</v>
          </cell>
          <cell r="H8" t="str">
            <v>1.264</v>
          </cell>
        </row>
      </sheetData>
      <sheetData sheetId="3">
        <row r="7">
          <cell r="H7">
            <v>2.234</v>
          </cell>
        </row>
        <row r="12">
          <cell r="H12">
            <v>1.5194000000000001</v>
          </cell>
        </row>
        <row r="17">
          <cell r="H17">
            <v>2.1974999999999998</v>
          </cell>
        </row>
        <row r="23">
          <cell r="H23">
            <v>13.3889</v>
          </cell>
        </row>
        <row r="28">
          <cell r="H28">
            <v>16.828399999999998</v>
          </cell>
        </row>
        <row r="33">
          <cell r="H33">
            <v>6.6635999999999997</v>
          </cell>
        </row>
        <row r="45">
          <cell r="H45">
            <v>25.423300000000001</v>
          </cell>
        </row>
        <row r="65">
          <cell r="H65">
            <v>2.5347</v>
          </cell>
        </row>
        <row r="66">
          <cell r="H66">
            <v>14.508800000000001</v>
          </cell>
        </row>
      </sheetData>
      <sheetData sheetId="4"/>
      <sheetData sheetId="5"/>
      <sheetData sheetId="6"/>
      <sheetData sheetId="7"/>
      <sheetData sheetId="8"/>
      <sheetData sheetId="9">
        <row r="27">
          <cell r="J27" t="str">
            <v>0.651</v>
          </cell>
          <cell r="K27">
            <v>10.108700000000001</v>
          </cell>
        </row>
        <row r="60">
          <cell r="J60" t="str">
            <v>0.4794</v>
          </cell>
          <cell r="K60" t="str">
            <v>7.3392</v>
          </cell>
        </row>
        <row r="85">
          <cell r="J85" t="str">
            <v>0.3272</v>
          </cell>
          <cell r="K85" t="str">
            <v>5.0766</v>
          </cell>
        </row>
      </sheetData>
      <sheetData sheetId="10">
        <row r="30">
          <cell r="K30">
            <v>0.17280000000000001</v>
          </cell>
          <cell r="L30">
            <v>1.7921</v>
          </cell>
        </row>
        <row r="38">
          <cell r="L38">
            <v>1.7921</v>
          </cell>
          <cell r="M38">
            <v>0</v>
          </cell>
        </row>
        <row r="57">
          <cell r="K57">
            <v>1.5821000000000001</v>
          </cell>
          <cell r="L57">
            <v>18.187000000000001</v>
          </cell>
          <cell r="M57">
            <v>2.8208000000000002</v>
          </cell>
        </row>
        <row r="94">
          <cell r="K94">
            <v>0.17280000000000001</v>
          </cell>
          <cell r="L94">
            <v>1.9238999999999999</v>
          </cell>
        </row>
        <row r="95">
          <cell r="L95">
            <v>1.9238999999999999</v>
          </cell>
        </row>
        <row r="112">
          <cell r="K112">
            <v>1.6949000000000001</v>
          </cell>
          <cell r="L112">
            <v>18.0002</v>
          </cell>
        </row>
        <row r="149">
          <cell r="K149">
            <v>1.0465</v>
          </cell>
          <cell r="L149">
            <v>10.704000000000001</v>
          </cell>
        </row>
      </sheetData>
      <sheetData sheetId="11">
        <row r="4">
          <cell r="F4" t="str">
            <v>3.3296</v>
          </cell>
          <cell r="G4" t="str">
            <v>28.1558</v>
          </cell>
          <cell r="H4" t="str">
            <v>7.3745</v>
          </cell>
        </row>
        <row r="7">
          <cell r="F7" t="str">
            <v>1.132</v>
          </cell>
          <cell r="G7" t="str">
            <v>11.7573</v>
          </cell>
        </row>
        <row r="12">
          <cell r="F12" t="str">
            <v>0.4445</v>
          </cell>
          <cell r="G12" t="str">
            <v>5.622</v>
          </cell>
        </row>
        <row r="16">
          <cell r="F16" t="str">
            <v>3.2019</v>
          </cell>
          <cell r="G16" t="str">
            <v>20.1824</v>
          </cell>
        </row>
        <row r="19">
          <cell r="F19" t="str">
            <v>0.2226</v>
          </cell>
          <cell r="G19" t="str">
            <v>1.8642</v>
          </cell>
        </row>
        <row r="22">
          <cell r="F22" t="str">
            <v>0.2226</v>
          </cell>
          <cell r="G22" t="str">
            <v>1.8642</v>
          </cell>
        </row>
        <row r="25">
          <cell r="F25" t="str">
            <v>0.2056</v>
          </cell>
          <cell r="G25" t="str">
            <v>3.6604</v>
          </cell>
        </row>
        <row r="30">
          <cell r="F30" t="str">
            <v>1.8903</v>
          </cell>
          <cell r="G30" t="str">
            <v>22.7729</v>
          </cell>
        </row>
        <row r="33">
          <cell r="F33" t="str">
            <v>0.6068</v>
          </cell>
          <cell r="G33" t="str">
            <v>8.1635</v>
          </cell>
        </row>
        <row r="37">
          <cell r="F37" t="str">
            <v>1.4439</v>
          </cell>
          <cell r="G37" t="str">
            <v>9.594</v>
          </cell>
        </row>
        <row r="40">
          <cell r="F40" t="str">
            <v>4.8252</v>
          </cell>
          <cell r="G40" t="str">
            <v>72.4886</v>
          </cell>
        </row>
        <row r="43">
          <cell r="F43" t="str">
            <v>0.6161</v>
          </cell>
          <cell r="G43" t="str">
            <v>10.9018</v>
          </cell>
        </row>
      </sheetData>
      <sheetData sheetId="12">
        <row r="8">
          <cell r="I8">
            <v>4.5884</v>
          </cell>
          <cell r="J8">
            <v>45.8568</v>
          </cell>
          <cell r="N8">
            <v>11.2714</v>
          </cell>
        </row>
        <row r="14">
          <cell r="I14">
            <v>4.5978000000000003</v>
          </cell>
          <cell r="J14">
            <v>38.441499999999998</v>
          </cell>
          <cell r="N14">
            <v>8.8414999999999999</v>
          </cell>
        </row>
        <row r="20">
          <cell r="I20">
            <v>0.25540000000000002</v>
          </cell>
          <cell r="J20">
            <v>2.5110000000000001</v>
          </cell>
          <cell r="K20">
            <v>0.39</v>
          </cell>
        </row>
        <row r="27">
          <cell r="I27">
            <v>3.4817</v>
          </cell>
          <cell r="J27">
            <v>34.787999999999997</v>
          </cell>
        </row>
        <row r="33">
          <cell r="I33">
            <v>5.8792</v>
          </cell>
          <cell r="J33">
            <v>48.993099999999998</v>
          </cell>
        </row>
        <row r="38">
          <cell r="J38">
            <v>2.5110000000000001</v>
          </cell>
          <cell r="K38">
            <v>0.39</v>
          </cell>
        </row>
        <row r="39">
          <cell r="I39">
            <v>0.2576</v>
          </cell>
        </row>
        <row r="44">
          <cell r="I44">
            <v>0.3654</v>
          </cell>
          <cell r="J44">
            <v>3.6539999999999999</v>
          </cell>
          <cell r="K44">
            <v>0.96899999999999997</v>
          </cell>
        </row>
        <row r="46">
          <cell r="I46">
            <v>0.3654</v>
          </cell>
        </row>
        <row r="47">
          <cell r="J47">
            <v>3.6539999999999999</v>
          </cell>
          <cell r="K47">
            <v>0.96899999999999997</v>
          </cell>
        </row>
        <row r="57">
          <cell r="I57">
            <v>0.23530000000000001</v>
          </cell>
          <cell r="J57">
            <v>2.3525</v>
          </cell>
          <cell r="K57">
            <v>0.24</v>
          </cell>
        </row>
        <row r="64">
          <cell r="I64">
            <v>7.5768000000000004</v>
          </cell>
          <cell r="J64">
            <v>64.472499999999997</v>
          </cell>
          <cell r="K64">
            <v>3.7913999999999999</v>
          </cell>
        </row>
      </sheetData>
      <sheetData sheetId="13">
        <row r="11">
          <cell r="G11" t="str">
            <v>7.3673</v>
          </cell>
          <cell r="H11" t="str">
            <v>1.399</v>
          </cell>
          <cell r="I11" t="str">
            <v>1.1956</v>
          </cell>
        </row>
        <row r="20">
          <cell r="G20" t="str">
            <v>5.828</v>
          </cell>
          <cell r="H20" t="str">
            <v>1.0927</v>
          </cell>
          <cell r="I20" t="str">
            <v>0.9807</v>
          </cell>
        </row>
      </sheetData>
      <sheetData sheetId="14"/>
      <sheetData sheetId="15"/>
      <sheetData sheetId="16"/>
      <sheetData sheetId="17"/>
      <sheetData sheetId="18"/>
      <sheetData sheetId="19">
        <row r="49">
          <cell r="G49" t="str">
            <v>10.9266</v>
          </cell>
          <cell r="H49" t="str">
            <v>69.03</v>
          </cell>
          <cell r="I49" t="str">
            <v>18.363</v>
          </cell>
        </row>
      </sheetData>
      <sheetData sheetId="20">
        <row r="3">
          <cell r="D3" t="str">
            <v>5.8752</v>
          </cell>
          <cell r="E3" t="str">
            <v>14.136</v>
          </cell>
        </row>
        <row r="4">
          <cell r="D4" t="str">
            <v>3.2092</v>
          </cell>
        </row>
      </sheetData>
      <sheetData sheetId="21">
        <row r="8">
          <cell r="F8" t="str">
            <v>7.728</v>
          </cell>
          <cell r="G8" t="str">
            <v>23.0124</v>
          </cell>
        </row>
      </sheetData>
      <sheetData sheetId="22">
        <row r="22">
          <cell r="L22" t="str">
            <v>53.6584</v>
          </cell>
        </row>
      </sheetData>
      <sheetData sheetId="23">
        <row r="14">
          <cell r="L14">
            <v>2.3769999999999998</v>
          </cell>
          <cell r="M14">
            <v>4.6787999999999998</v>
          </cell>
        </row>
      </sheetData>
      <sheetData sheetId="24">
        <row r="4">
          <cell r="E4" t="str">
            <v>7.1329</v>
          </cell>
        </row>
        <row r="7">
          <cell r="E7" t="str">
            <v>28.0126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房间"/>
      <sheetName val="楼地面"/>
      <sheetName val="踢脚"/>
      <sheetName val="墙面"/>
      <sheetName val="天棚"/>
      <sheetName val="基础梁"/>
      <sheetName val="条形基础"/>
      <sheetName val="桩承台"/>
      <sheetName val="桩"/>
      <sheetName val="绘图输入工程量汇总表-垫层"/>
      <sheetName val="绘图输入工程量汇总表-栏杆扶手"/>
    </sheetNames>
    <sheetDataSet>
      <sheetData sheetId="0"/>
      <sheetData sheetId="1">
        <row r="3">
          <cell r="D3" t="str">
            <v>10.304</v>
          </cell>
        </row>
        <row r="4">
          <cell r="D4" t="str">
            <v>34.3726</v>
          </cell>
        </row>
        <row r="5">
          <cell r="C5" t="str">
            <v>9.048</v>
          </cell>
        </row>
        <row r="6">
          <cell r="C6" t="str">
            <v>3.8556</v>
          </cell>
        </row>
        <row r="7">
          <cell r="C7" t="str">
            <v>2.9036</v>
          </cell>
        </row>
        <row r="8">
          <cell r="C8" t="str">
            <v>13.2544</v>
          </cell>
        </row>
        <row r="9">
          <cell r="C9" t="str">
            <v>12.8064</v>
          </cell>
        </row>
        <row r="11">
          <cell r="C11" t="str">
            <v>9.048</v>
          </cell>
        </row>
        <row r="12">
          <cell r="C12" t="str">
            <v>13.636</v>
          </cell>
        </row>
        <row r="13">
          <cell r="C13" t="str">
            <v>34.3726</v>
          </cell>
        </row>
        <row r="14">
          <cell r="C14" t="str">
            <v>3.8556</v>
          </cell>
        </row>
        <row r="15">
          <cell r="C15" t="str">
            <v>13.2544</v>
          </cell>
        </row>
        <row r="16">
          <cell r="C16" t="str">
            <v>12.8064</v>
          </cell>
        </row>
        <row r="18">
          <cell r="C18" t="str">
            <v>13.6972</v>
          </cell>
        </row>
        <row r="19">
          <cell r="C19" t="str">
            <v>5.952</v>
          </cell>
        </row>
        <row r="20">
          <cell r="C20" t="str">
            <v>21.6576</v>
          </cell>
        </row>
        <row r="21">
          <cell r="C21" t="str">
            <v>3.8556</v>
          </cell>
        </row>
      </sheetData>
      <sheetData sheetId="2"/>
      <sheetData sheetId="3">
        <row r="5">
          <cell r="F5">
            <v>14.042</v>
          </cell>
        </row>
        <row r="8">
          <cell r="F8">
            <v>40.208300000000001</v>
          </cell>
        </row>
        <row r="9">
          <cell r="E9">
            <v>39.545000000000002</v>
          </cell>
        </row>
        <row r="12">
          <cell r="F12">
            <v>16.047999999999998</v>
          </cell>
        </row>
        <row r="15">
          <cell r="E15">
            <v>75.571799999999996</v>
          </cell>
          <cell r="F15">
            <v>77.603099999999998</v>
          </cell>
        </row>
        <row r="17">
          <cell r="F17">
            <v>33.148299999999999</v>
          </cell>
        </row>
        <row r="18">
          <cell r="E18">
            <v>33.155200000000001</v>
          </cell>
        </row>
        <row r="21">
          <cell r="E21">
            <v>121.2226</v>
          </cell>
          <cell r="F21">
            <v>124.0471</v>
          </cell>
        </row>
        <row r="24">
          <cell r="E24">
            <v>24.916499999999999</v>
          </cell>
          <cell r="F24">
            <v>25.4131</v>
          </cell>
        </row>
        <row r="25">
          <cell r="F25">
            <v>23.385999999999999</v>
          </cell>
        </row>
        <row r="26">
          <cell r="E26">
            <v>23.1</v>
          </cell>
        </row>
        <row r="28">
          <cell r="F28">
            <v>47.594700000000003</v>
          </cell>
        </row>
        <row r="30">
          <cell r="E30">
            <v>46.673999999999999</v>
          </cell>
        </row>
        <row r="31">
          <cell r="E31">
            <v>41.774000000000001</v>
          </cell>
          <cell r="F31">
            <v>42.980699999999999</v>
          </cell>
        </row>
        <row r="35">
          <cell r="E35">
            <v>29.420400000000001</v>
          </cell>
        </row>
        <row r="36">
          <cell r="F36">
            <v>29.4663</v>
          </cell>
        </row>
        <row r="39">
          <cell r="E39">
            <v>43.896799999999999</v>
          </cell>
          <cell r="F39">
            <v>44.776699999999998</v>
          </cell>
        </row>
        <row r="42">
          <cell r="E42">
            <v>66.278999999999996</v>
          </cell>
          <cell r="F42">
            <v>68.132400000000004</v>
          </cell>
        </row>
        <row r="45">
          <cell r="E45">
            <v>119.5348</v>
          </cell>
        </row>
        <row r="46">
          <cell r="F46">
            <v>123.0779</v>
          </cell>
        </row>
        <row r="47">
          <cell r="E47">
            <v>22.916499999999999</v>
          </cell>
        </row>
        <row r="48">
          <cell r="F48">
            <v>23.4132</v>
          </cell>
        </row>
        <row r="50">
          <cell r="E50">
            <v>42.137999999999998</v>
          </cell>
        </row>
        <row r="51">
          <cell r="F51">
            <v>43.319099999999999</v>
          </cell>
        </row>
        <row r="53">
          <cell r="E53">
            <v>37.8596</v>
          </cell>
          <cell r="F53">
            <v>39.040700000000001</v>
          </cell>
        </row>
        <row r="57">
          <cell r="E57">
            <v>21.0642</v>
          </cell>
        </row>
        <row r="58">
          <cell r="F58">
            <v>21.346299999999999</v>
          </cell>
        </row>
        <row r="61">
          <cell r="E61">
            <v>60.158099999999997</v>
          </cell>
        </row>
        <row r="62">
          <cell r="F62">
            <v>61.378100000000003</v>
          </cell>
        </row>
        <row r="63">
          <cell r="E63">
            <v>7.3925999999999998</v>
          </cell>
        </row>
        <row r="66">
          <cell r="E66">
            <v>55.7682</v>
          </cell>
          <cell r="F66">
            <v>57.583399999999997</v>
          </cell>
        </row>
        <row r="69">
          <cell r="E69">
            <v>22.756499999999999</v>
          </cell>
          <cell r="F69">
            <v>23.2532</v>
          </cell>
        </row>
      </sheetData>
      <sheetData sheetId="4">
        <row r="3">
          <cell r="C3">
            <v>10.304</v>
          </cell>
        </row>
        <row r="4">
          <cell r="C4">
            <v>37.528399999999998</v>
          </cell>
        </row>
        <row r="5">
          <cell r="C5">
            <v>4.2720000000000002</v>
          </cell>
        </row>
        <row r="6">
          <cell r="C6">
            <v>3.8555999999999999</v>
          </cell>
        </row>
        <row r="7">
          <cell r="C7">
            <v>2.9036</v>
          </cell>
        </row>
        <row r="8">
          <cell r="C8">
            <v>13.2544</v>
          </cell>
        </row>
        <row r="9">
          <cell r="C9">
            <v>12.8064</v>
          </cell>
        </row>
        <row r="11">
          <cell r="C11">
            <v>4.2720000000000002</v>
          </cell>
        </row>
        <row r="12">
          <cell r="C12">
            <v>13.635999999999999</v>
          </cell>
        </row>
        <row r="13">
          <cell r="C13">
            <v>39.93</v>
          </cell>
        </row>
        <row r="14">
          <cell r="C14">
            <v>3.8555999999999999</v>
          </cell>
        </row>
        <row r="15">
          <cell r="C15">
            <v>13.2544</v>
          </cell>
        </row>
        <row r="16">
          <cell r="C16">
            <v>12.8064</v>
          </cell>
        </row>
        <row r="18">
          <cell r="C18">
            <v>19.410799999999998</v>
          </cell>
        </row>
        <row r="19">
          <cell r="C19">
            <v>5.952</v>
          </cell>
        </row>
        <row r="20">
          <cell r="C20">
            <v>21.949200000000001</v>
          </cell>
        </row>
        <row r="21">
          <cell r="C21">
            <v>3.8555999999999999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F164"/>
  <sheetViews>
    <sheetView tabSelected="1" zoomScale="85" zoomScaleNormal="85" workbookViewId="0">
      <selection activeCell="F3" sqref="F3"/>
    </sheetView>
  </sheetViews>
  <sheetFormatPr defaultColWidth="11.125" defaultRowHeight="27.95" customHeight="1" outlineLevelRow="2"/>
  <cols>
    <col min="1" max="1" width="11.125" style="107"/>
    <col min="2" max="2" width="19.75" style="108" customWidth="1"/>
    <col min="3" max="3" width="41.625" style="109" customWidth="1"/>
    <col min="4" max="4" width="10.75" style="107" customWidth="1"/>
    <col min="5" max="5" width="23.375" style="110" customWidth="1"/>
    <col min="6" max="6" width="46.625" style="107" customWidth="1"/>
    <col min="7" max="16384" width="11.125" style="107"/>
  </cols>
  <sheetData>
    <row r="1" spans="1:6" ht="27.95" customHeight="1">
      <c r="A1" s="159" t="s">
        <v>0</v>
      </c>
      <c r="B1" s="160"/>
      <c r="C1" s="160"/>
      <c r="D1" s="159"/>
      <c r="E1" s="161"/>
      <c r="F1" s="159"/>
    </row>
    <row r="2" spans="1:6" s="104" customFormat="1" ht="27.95" customHeight="1">
      <c r="A2" s="111" t="s">
        <v>1</v>
      </c>
      <c r="B2" s="112" t="s">
        <v>2</v>
      </c>
      <c r="C2" s="112" t="s">
        <v>3</v>
      </c>
      <c r="D2" s="111" t="s">
        <v>4</v>
      </c>
      <c r="E2" s="113" t="s">
        <v>5</v>
      </c>
      <c r="F2" s="111" t="s">
        <v>6</v>
      </c>
    </row>
    <row r="3" spans="1:6" s="104" customFormat="1" ht="27.95" customHeight="1">
      <c r="A3" s="114" t="s">
        <v>7</v>
      </c>
      <c r="B3" s="115" t="s">
        <v>8</v>
      </c>
      <c r="C3" s="116"/>
      <c r="D3" s="117"/>
      <c r="E3" s="118"/>
      <c r="F3" s="119" t="s">
        <v>341</v>
      </c>
    </row>
    <row r="4" spans="1:6" s="105" customFormat="1" ht="27.95" customHeight="1" outlineLevel="1">
      <c r="A4" s="120"/>
      <c r="B4" s="158" t="s">
        <v>9</v>
      </c>
      <c r="C4" s="121" t="s">
        <v>10</v>
      </c>
      <c r="D4" s="122" t="s">
        <v>11</v>
      </c>
      <c r="E4" s="123">
        <v>7.7279999999999998</v>
      </c>
      <c r="F4" s="124"/>
    </row>
    <row r="5" spans="1:6" s="105" customFormat="1" ht="27.95" customHeight="1" outlineLevel="1">
      <c r="A5" s="120"/>
      <c r="B5" s="158"/>
      <c r="C5" s="121" t="s">
        <v>12</v>
      </c>
      <c r="D5" s="122" t="s">
        <v>11</v>
      </c>
      <c r="E5" s="123">
        <v>53.6584</v>
      </c>
      <c r="F5" s="120"/>
    </row>
    <row r="6" spans="1:6" s="105" customFormat="1" ht="27.95" customHeight="1" outlineLevel="1">
      <c r="A6" s="120"/>
      <c r="B6" s="112" t="s">
        <v>13</v>
      </c>
      <c r="C6" s="121" t="s">
        <v>14</v>
      </c>
      <c r="D6" s="122" t="s">
        <v>15</v>
      </c>
      <c r="E6" s="123">
        <v>23.0124</v>
      </c>
      <c r="F6" s="120"/>
    </row>
    <row r="7" spans="1:6" s="105" customFormat="1" ht="27.95" customHeight="1" outlineLevel="1">
      <c r="A7" s="120"/>
      <c r="B7" s="152" t="s">
        <v>16</v>
      </c>
      <c r="C7" s="122" t="s">
        <v>17</v>
      </c>
      <c r="D7" s="125" t="s">
        <v>18</v>
      </c>
      <c r="E7" s="123">
        <v>0.68264400000000003</v>
      </c>
      <c r="F7" s="124" t="s">
        <v>19</v>
      </c>
    </row>
    <row r="8" spans="1:6" s="105" customFormat="1" ht="27.95" customHeight="1" outlineLevel="1">
      <c r="A8" s="120"/>
      <c r="B8" s="153"/>
      <c r="C8" s="121" t="s">
        <v>20</v>
      </c>
      <c r="D8" s="125" t="s">
        <v>18</v>
      </c>
      <c r="E8" s="123">
        <v>0.64557799999999999</v>
      </c>
      <c r="F8" s="120"/>
    </row>
    <row r="9" spans="1:6" s="105" customFormat="1" ht="27.95" customHeight="1" outlineLevel="1">
      <c r="A9" s="120"/>
      <c r="B9" s="153"/>
      <c r="C9" s="121" t="s">
        <v>21</v>
      </c>
      <c r="D9" s="125" t="s">
        <v>18</v>
      </c>
      <c r="E9" s="123">
        <v>0.299072</v>
      </c>
      <c r="F9" s="120"/>
    </row>
    <row r="10" spans="1:6" s="105" customFormat="1" ht="27.95" customHeight="1" outlineLevel="1">
      <c r="A10" s="120"/>
      <c r="B10" s="153"/>
      <c r="C10" s="121" t="s">
        <v>22</v>
      </c>
      <c r="D10" s="125" t="s">
        <v>18</v>
      </c>
      <c r="E10" s="123">
        <v>3.7465760000000001</v>
      </c>
      <c r="F10" s="120"/>
    </row>
    <row r="11" spans="1:6" s="105" customFormat="1" ht="27.95" customHeight="1" outlineLevel="1">
      <c r="A11" s="120"/>
      <c r="B11" s="154"/>
      <c r="C11" s="127" t="s">
        <v>23</v>
      </c>
      <c r="D11" s="125" t="s">
        <v>24</v>
      </c>
      <c r="E11" s="128">
        <v>4</v>
      </c>
      <c r="F11" s="120"/>
    </row>
    <row r="12" spans="1:6" s="104" customFormat="1" ht="27.95" customHeight="1">
      <c r="A12" s="114" t="s">
        <v>25</v>
      </c>
      <c r="B12" s="155" t="s">
        <v>26</v>
      </c>
      <c r="C12" s="156"/>
      <c r="D12" s="157"/>
      <c r="E12" s="118"/>
      <c r="F12" s="119"/>
    </row>
    <row r="13" spans="1:6" s="105" customFormat="1" ht="27.95" customHeight="1" outlineLevel="1">
      <c r="A13" s="120"/>
      <c r="B13" s="112" t="s">
        <v>9</v>
      </c>
      <c r="C13" s="122" t="s">
        <v>27</v>
      </c>
      <c r="D13" s="129" t="s">
        <v>11</v>
      </c>
      <c r="E13" s="130">
        <v>10.926600000000001</v>
      </c>
      <c r="F13" s="120"/>
    </row>
    <row r="14" spans="1:6" s="105" customFormat="1" ht="27.95" customHeight="1" outlineLevel="1">
      <c r="A14" s="120"/>
      <c r="B14" s="112" t="s">
        <v>13</v>
      </c>
      <c r="C14" s="122" t="s">
        <v>28</v>
      </c>
      <c r="D14" s="129" t="s">
        <v>15</v>
      </c>
      <c r="E14" s="130">
        <v>87.393000000000001</v>
      </c>
      <c r="F14" s="120"/>
    </row>
    <row r="15" spans="1:6" s="105" customFormat="1" ht="27.95" customHeight="1" outlineLevel="1">
      <c r="A15" s="120"/>
      <c r="B15" s="152" t="s">
        <v>16</v>
      </c>
      <c r="C15" s="122" t="s">
        <v>29</v>
      </c>
      <c r="D15" s="129" t="s">
        <v>18</v>
      </c>
      <c r="E15" s="131">
        <v>7.9659999999999995E-2</v>
      </c>
      <c r="F15" s="120"/>
    </row>
    <row r="16" spans="1:6" s="105" customFormat="1" ht="27.95" customHeight="1" outlineLevel="1">
      <c r="A16" s="120"/>
      <c r="B16" s="153"/>
      <c r="C16" s="122" t="s">
        <v>30</v>
      </c>
      <c r="D16" s="129" t="s">
        <v>18</v>
      </c>
      <c r="E16" s="131">
        <v>4.4799999999999996E-3</v>
      </c>
      <c r="F16" s="120"/>
    </row>
    <row r="17" spans="1:6" s="105" customFormat="1" ht="27.95" customHeight="1" outlineLevel="1">
      <c r="A17" s="120"/>
      <c r="B17" s="153"/>
      <c r="C17" s="122" t="s">
        <v>31</v>
      </c>
      <c r="D17" s="129" t="s">
        <v>18</v>
      </c>
      <c r="E17" s="131">
        <v>5.57E-2</v>
      </c>
      <c r="F17" s="120"/>
    </row>
    <row r="18" spans="1:6" s="105" customFormat="1" ht="27.95" customHeight="1" outlineLevel="1">
      <c r="A18" s="120"/>
      <c r="B18" s="153"/>
      <c r="C18" s="122" t="s">
        <v>32</v>
      </c>
      <c r="D18" s="129" t="s">
        <v>18</v>
      </c>
      <c r="E18" s="131">
        <v>0.90609399999999996</v>
      </c>
      <c r="F18" s="120"/>
    </row>
    <row r="19" spans="1:6" s="105" customFormat="1" ht="27.95" customHeight="1" outlineLevel="1">
      <c r="A19" s="120"/>
      <c r="B19" s="153"/>
      <c r="C19" s="122" t="s">
        <v>33</v>
      </c>
      <c r="D19" s="129" t="s">
        <v>18</v>
      </c>
      <c r="E19" s="131">
        <v>0.16731199999999999</v>
      </c>
      <c r="F19" s="120"/>
    </row>
    <row r="20" spans="1:6" s="105" customFormat="1" ht="27.95" customHeight="1" outlineLevel="1">
      <c r="A20" s="120"/>
      <c r="B20" s="153"/>
      <c r="C20" s="122" t="s">
        <v>34</v>
      </c>
      <c r="D20" s="129" t="s">
        <v>18</v>
      </c>
      <c r="E20" s="131">
        <v>0.185088</v>
      </c>
      <c r="F20" s="120"/>
    </row>
    <row r="21" spans="1:6" s="105" customFormat="1" ht="27.95" customHeight="1" outlineLevel="1">
      <c r="A21" s="120"/>
      <c r="B21" s="153"/>
      <c r="C21" s="122" t="s">
        <v>35</v>
      </c>
      <c r="D21" s="129" t="s">
        <v>18</v>
      </c>
      <c r="E21" s="131">
        <v>0.102839</v>
      </c>
      <c r="F21" s="120"/>
    </row>
    <row r="22" spans="1:6" s="105" customFormat="1" ht="27.95" customHeight="1" outlineLevel="1">
      <c r="A22" s="120"/>
      <c r="B22" s="153"/>
      <c r="C22" s="122" t="s">
        <v>36</v>
      </c>
      <c r="D22" s="129" t="s">
        <v>18</v>
      </c>
      <c r="E22" s="131">
        <v>0.67226799999999998</v>
      </c>
      <c r="F22" s="120"/>
    </row>
    <row r="23" spans="1:6" s="105" customFormat="1" ht="27.95" customHeight="1" outlineLevel="1">
      <c r="A23" s="120"/>
      <c r="B23" s="153"/>
      <c r="C23" s="122" t="s">
        <v>37</v>
      </c>
      <c r="D23" s="129" t="s">
        <v>18</v>
      </c>
      <c r="E23" s="131">
        <v>0.16977900000000001</v>
      </c>
      <c r="F23" s="120"/>
    </row>
    <row r="24" spans="1:6" s="105" customFormat="1" ht="27.95" customHeight="1" outlineLevel="1">
      <c r="A24" s="120"/>
      <c r="B24" s="153"/>
      <c r="C24" s="122" t="s">
        <v>38</v>
      </c>
      <c r="D24" s="129" t="s">
        <v>18</v>
      </c>
      <c r="E24" s="131">
        <v>0.102228</v>
      </c>
      <c r="F24" s="120"/>
    </row>
    <row r="25" spans="1:6" s="106" customFormat="1" ht="27.95" customHeight="1" outlineLevel="1">
      <c r="A25" s="120"/>
      <c r="B25" s="153"/>
      <c r="C25" s="127" t="s">
        <v>23</v>
      </c>
      <c r="D25" s="129" t="s">
        <v>24</v>
      </c>
      <c r="E25" s="131">
        <v>14</v>
      </c>
      <c r="F25" s="120"/>
    </row>
    <row r="26" spans="1:6" s="104" customFormat="1" ht="27.95" customHeight="1">
      <c r="A26" s="114" t="s">
        <v>39</v>
      </c>
      <c r="B26" s="162" t="s">
        <v>40</v>
      </c>
      <c r="C26" s="163"/>
      <c r="D26" s="164"/>
      <c r="E26" s="118"/>
      <c r="F26" s="119"/>
    </row>
    <row r="27" spans="1:6" s="104" customFormat="1" ht="27.95" customHeight="1">
      <c r="A27" s="132">
        <v>-1</v>
      </c>
      <c r="B27" s="133"/>
      <c r="C27" s="134" t="s">
        <v>41</v>
      </c>
      <c r="D27" s="135"/>
      <c r="E27" s="136"/>
      <c r="F27" s="137" t="s">
        <v>42</v>
      </c>
    </row>
    <row r="28" spans="1:6" s="104" customFormat="1" ht="27.95" customHeight="1" outlineLevel="2">
      <c r="A28" s="111"/>
      <c r="B28" s="152" t="s">
        <v>9</v>
      </c>
      <c r="C28" s="122" t="s">
        <v>43</v>
      </c>
      <c r="D28" s="122" t="s">
        <v>11</v>
      </c>
      <c r="E28" s="130">
        <v>2.3769999999999998</v>
      </c>
      <c r="F28" s="124"/>
    </row>
    <row r="29" spans="1:6" s="104" customFormat="1" ht="27.95" customHeight="1" outlineLevel="2">
      <c r="A29" s="111"/>
      <c r="B29" s="153"/>
      <c r="C29" s="122" t="s">
        <v>44</v>
      </c>
      <c r="D29" s="122" t="s">
        <v>11</v>
      </c>
      <c r="E29" s="130">
        <v>5.8752000000000004</v>
      </c>
      <c r="F29" s="124"/>
    </row>
    <row r="30" spans="1:6" s="104" customFormat="1" ht="27.95" customHeight="1" outlineLevel="2">
      <c r="A30" s="111"/>
      <c r="B30" s="154"/>
      <c r="C30" s="138" t="s">
        <v>45</v>
      </c>
      <c r="D30" s="122" t="s">
        <v>11</v>
      </c>
      <c r="E30" s="139">
        <v>1.1319999999999999</v>
      </c>
      <c r="F30" s="124"/>
    </row>
    <row r="31" spans="1:6" s="104" customFormat="1" ht="27.95" customHeight="1" outlineLevel="2">
      <c r="A31" s="111"/>
      <c r="B31" s="152" t="s">
        <v>13</v>
      </c>
      <c r="C31" s="122" t="s">
        <v>46</v>
      </c>
      <c r="D31" s="138" t="s">
        <v>15</v>
      </c>
      <c r="E31" s="130">
        <v>4.6787999999999998</v>
      </c>
      <c r="F31" s="124"/>
    </row>
    <row r="32" spans="1:6" s="104" customFormat="1" ht="27.95" customHeight="1" outlineLevel="2">
      <c r="A32" s="111"/>
      <c r="B32" s="153"/>
      <c r="C32" s="122" t="s">
        <v>44</v>
      </c>
      <c r="D32" s="138" t="s">
        <v>15</v>
      </c>
      <c r="E32" s="130">
        <v>14.135999999999999</v>
      </c>
      <c r="F32" s="124"/>
    </row>
    <row r="33" spans="1:6" s="104" customFormat="1" ht="27.95" customHeight="1" outlineLevel="2">
      <c r="A33" s="111"/>
      <c r="B33" s="154"/>
      <c r="C33" s="122" t="s">
        <v>47</v>
      </c>
      <c r="D33" s="138" t="s">
        <v>15</v>
      </c>
      <c r="E33" s="130" t="s">
        <v>48</v>
      </c>
      <c r="F33" s="124"/>
    </row>
    <row r="34" spans="1:6" s="104" customFormat="1" ht="27.95" customHeight="1" outlineLevel="2">
      <c r="A34" s="111"/>
      <c r="B34" s="152" t="s">
        <v>49</v>
      </c>
      <c r="C34" s="122" t="s">
        <v>50</v>
      </c>
      <c r="D34" s="122" t="s">
        <v>11</v>
      </c>
      <c r="E34" s="130">
        <v>3.2092000000000001</v>
      </c>
      <c r="F34" s="124"/>
    </row>
    <row r="35" spans="1:6" s="104" customFormat="1" ht="27.95" customHeight="1" outlineLevel="2">
      <c r="A35" s="111"/>
      <c r="B35" s="153"/>
      <c r="C35" s="138" t="s">
        <v>51</v>
      </c>
      <c r="D35" s="122" t="s">
        <v>11</v>
      </c>
      <c r="E35" s="130">
        <v>2.7305999999999999</v>
      </c>
      <c r="F35" s="124"/>
    </row>
    <row r="36" spans="1:6" s="104" customFormat="1" ht="27.95" customHeight="1" outlineLevel="2">
      <c r="A36" s="111"/>
      <c r="B36" s="154"/>
      <c r="C36" s="138" t="s">
        <v>51</v>
      </c>
      <c r="D36" s="122" t="s">
        <v>11</v>
      </c>
      <c r="E36" s="130">
        <v>8.1829999999999998</v>
      </c>
      <c r="F36" s="124"/>
    </row>
    <row r="37" spans="1:6" s="104" customFormat="1" ht="27.95" customHeight="1" outlineLevel="2">
      <c r="A37" s="111"/>
      <c r="B37" s="152" t="s">
        <v>16</v>
      </c>
      <c r="C37" s="122" t="s">
        <v>30</v>
      </c>
      <c r="D37" s="122" t="s">
        <v>18</v>
      </c>
      <c r="E37" s="139">
        <v>2.0086E-2</v>
      </c>
      <c r="F37" s="124"/>
    </row>
    <row r="38" spans="1:6" s="104" customFormat="1" ht="27.95" customHeight="1" outlineLevel="2">
      <c r="A38" s="111"/>
      <c r="B38" s="154"/>
      <c r="C38" s="122" t="s">
        <v>32</v>
      </c>
      <c r="D38" s="122" t="s">
        <v>18</v>
      </c>
      <c r="E38" s="139">
        <v>8.0708000000000002E-2</v>
      </c>
      <c r="F38" s="124"/>
    </row>
    <row r="39" spans="1:6" s="104" customFormat="1" ht="27.95" customHeight="1">
      <c r="A39" s="132">
        <v>-2</v>
      </c>
      <c r="B39" s="133"/>
      <c r="C39" s="134" t="s">
        <v>52</v>
      </c>
      <c r="D39" s="135"/>
      <c r="E39" s="136"/>
      <c r="F39" s="137"/>
    </row>
    <row r="40" spans="1:6" s="104" customFormat="1" ht="27.95" customHeight="1" outlineLevel="2">
      <c r="A40" s="111"/>
      <c r="B40" s="112"/>
      <c r="C40" s="138" t="s">
        <v>53</v>
      </c>
      <c r="D40" s="138" t="s">
        <v>11</v>
      </c>
      <c r="E40" s="139">
        <v>1.0680000000000001</v>
      </c>
      <c r="F40" s="124"/>
    </row>
    <row r="41" spans="1:6" s="104" customFormat="1" ht="27.95" customHeight="1" outlineLevel="2">
      <c r="A41" s="111"/>
      <c r="B41" s="112"/>
      <c r="C41" s="138" t="s">
        <v>54</v>
      </c>
      <c r="D41" s="138" t="s">
        <v>15</v>
      </c>
      <c r="E41" s="139">
        <v>11.54</v>
      </c>
      <c r="F41" s="124"/>
    </row>
    <row r="42" spans="1:6" s="104" customFormat="1" ht="27.95" customHeight="1" outlineLevel="2">
      <c r="A42" s="111"/>
      <c r="B42" s="112"/>
      <c r="C42" s="122" t="s">
        <v>55</v>
      </c>
      <c r="D42" s="122" t="s">
        <v>18</v>
      </c>
      <c r="E42" s="131">
        <v>4.5852999999999998E-2</v>
      </c>
      <c r="F42" s="124"/>
    </row>
    <row r="43" spans="1:6" s="105" customFormat="1" ht="27.95" customHeight="1" outlineLevel="2">
      <c r="A43" s="120"/>
      <c r="B43" s="112"/>
      <c r="C43" s="138" t="s">
        <v>56</v>
      </c>
      <c r="D43" s="138" t="s">
        <v>11</v>
      </c>
      <c r="E43" s="139">
        <v>0.432</v>
      </c>
      <c r="F43" s="120"/>
    </row>
    <row r="44" spans="1:6" s="105" customFormat="1" ht="27.95" customHeight="1" outlineLevel="2">
      <c r="A44" s="120"/>
      <c r="B44" s="112"/>
      <c r="C44" s="138" t="s">
        <v>57</v>
      </c>
      <c r="D44" s="138" t="s">
        <v>11</v>
      </c>
      <c r="E44" s="139">
        <v>0.36</v>
      </c>
      <c r="F44" s="120"/>
    </row>
    <row r="45" spans="1:6" s="105" customFormat="1" ht="27.95" customHeight="1" outlineLevel="2">
      <c r="A45" s="120"/>
      <c r="B45" s="112"/>
      <c r="C45" s="138" t="s">
        <v>58</v>
      </c>
      <c r="D45" s="138" t="s">
        <v>15</v>
      </c>
      <c r="E45" s="139">
        <v>3.0720000000000001</v>
      </c>
      <c r="F45" s="120"/>
    </row>
    <row r="46" spans="1:6" s="106" customFormat="1" ht="27.95" customHeight="1" outlineLevel="2">
      <c r="A46" s="120"/>
      <c r="B46" s="112"/>
      <c r="C46" s="138" t="s">
        <v>59</v>
      </c>
      <c r="D46" s="138" t="s">
        <v>11</v>
      </c>
      <c r="E46" s="139">
        <v>0.54100000000000004</v>
      </c>
      <c r="F46" s="120"/>
    </row>
    <row r="47" spans="1:6" s="106" customFormat="1" ht="27.95" customHeight="1" outlineLevel="2">
      <c r="A47" s="140"/>
      <c r="B47" s="112"/>
      <c r="C47" s="122" t="s">
        <v>30</v>
      </c>
      <c r="D47" s="122" t="s">
        <v>18</v>
      </c>
      <c r="E47" s="139">
        <v>9.3599999999999998E-4</v>
      </c>
      <c r="F47" s="120"/>
    </row>
    <row r="48" spans="1:6" s="106" customFormat="1" ht="27.95" customHeight="1" outlineLevel="2">
      <c r="A48" s="140"/>
      <c r="B48" s="112"/>
      <c r="C48" s="122" t="s">
        <v>31</v>
      </c>
      <c r="D48" s="122" t="s">
        <v>18</v>
      </c>
      <c r="E48" s="131">
        <v>1.5174999999999999E-2</v>
      </c>
      <c r="F48" s="120"/>
    </row>
    <row r="49" spans="1:6" s="106" customFormat="1" ht="27.95" customHeight="1" outlineLevel="2">
      <c r="A49" s="140"/>
      <c r="B49" s="112"/>
      <c r="C49" s="122" t="s">
        <v>33</v>
      </c>
      <c r="D49" s="122" t="s">
        <v>18</v>
      </c>
      <c r="E49" s="131">
        <v>1.1936E-2</v>
      </c>
      <c r="F49" s="120"/>
    </row>
    <row r="50" spans="1:6" s="106" customFormat="1" ht="27.95" customHeight="1" outlineLevel="2">
      <c r="A50" s="140"/>
      <c r="B50" s="112"/>
      <c r="C50" s="122" t="s">
        <v>35</v>
      </c>
      <c r="D50" s="122" t="s">
        <v>18</v>
      </c>
      <c r="E50" s="131">
        <v>2.9212999999999999E-2</v>
      </c>
      <c r="F50" s="120"/>
    </row>
    <row r="51" spans="1:6" s="106" customFormat="1" ht="27.95" customHeight="1" outlineLevel="2">
      <c r="A51" s="140"/>
      <c r="B51" s="112"/>
      <c r="C51" s="122" t="s">
        <v>60</v>
      </c>
      <c r="D51" s="138" t="s">
        <v>15</v>
      </c>
      <c r="E51" s="139">
        <v>7.3609999999999998</v>
      </c>
      <c r="F51" s="120"/>
    </row>
    <row r="52" spans="1:6" s="106" customFormat="1" ht="27.95" customHeight="1" outlineLevel="1">
      <c r="A52" s="140"/>
      <c r="B52" s="112"/>
      <c r="C52" s="138" t="s">
        <v>61</v>
      </c>
      <c r="D52" s="138" t="s">
        <v>62</v>
      </c>
      <c r="E52" s="139">
        <v>6.9640000000000004</v>
      </c>
      <c r="F52" s="120"/>
    </row>
    <row r="53" spans="1:6" s="104" customFormat="1" ht="27.95" customHeight="1">
      <c r="A53" s="114" t="s">
        <v>63</v>
      </c>
      <c r="B53" s="162" t="s">
        <v>64</v>
      </c>
      <c r="C53" s="163"/>
      <c r="D53" s="164"/>
      <c r="E53" s="118">
        <f>SUBTOTAL(9,E55:E68)</f>
        <v>75.012899999999988</v>
      </c>
      <c r="F53" s="119" t="s">
        <v>65</v>
      </c>
    </row>
    <row r="54" spans="1:6" s="104" customFormat="1" ht="27.95" customHeight="1" outlineLevel="1">
      <c r="A54" s="132">
        <v>-1</v>
      </c>
      <c r="B54" s="133" t="s">
        <v>66</v>
      </c>
      <c r="C54" s="134"/>
      <c r="D54" s="135"/>
      <c r="E54" s="136"/>
      <c r="F54" s="137"/>
    </row>
    <row r="55" spans="1:6" s="105" customFormat="1" ht="27.95" customHeight="1" outlineLevel="1">
      <c r="A55" s="122"/>
      <c r="B55" s="141"/>
      <c r="C55" s="122" t="s">
        <v>67</v>
      </c>
      <c r="D55" s="122"/>
      <c r="E55" s="142">
        <v>2.234</v>
      </c>
      <c r="F55" s="124"/>
    </row>
    <row r="56" spans="1:6" s="105" customFormat="1" ht="27.95" customHeight="1" outlineLevel="1">
      <c r="A56" s="122"/>
      <c r="B56" s="141"/>
      <c r="C56" s="122" t="s">
        <v>68</v>
      </c>
      <c r="D56" s="122"/>
      <c r="E56" s="142">
        <v>2.1974999999999998</v>
      </c>
      <c r="F56" s="124"/>
    </row>
    <row r="57" spans="1:6" s="104" customFormat="1" ht="27.95" customHeight="1" outlineLevel="1">
      <c r="A57" s="132">
        <v>-2</v>
      </c>
      <c r="B57" s="133" t="s">
        <v>69</v>
      </c>
      <c r="C57" s="134"/>
      <c r="D57" s="135"/>
      <c r="E57" s="136"/>
      <c r="F57" s="137"/>
    </row>
    <row r="58" spans="1:6" s="105" customFormat="1" ht="27.95" customHeight="1" outlineLevel="1">
      <c r="A58" s="122"/>
      <c r="B58" s="141"/>
      <c r="C58" s="122" t="s">
        <v>70</v>
      </c>
      <c r="D58" s="122"/>
      <c r="E58" s="142">
        <v>16.828399999999998</v>
      </c>
      <c r="F58" s="124"/>
    </row>
    <row r="59" spans="1:6" s="105" customFormat="1" ht="27.95" customHeight="1" outlineLevel="1">
      <c r="A59" s="122"/>
      <c r="B59" s="141"/>
      <c r="C59" s="122" t="s">
        <v>71</v>
      </c>
      <c r="D59" s="122"/>
      <c r="E59" s="142">
        <v>13.3889</v>
      </c>
      <c r="F59" s="124"/>
    </row>
    <row r="60" spans="1:6" s="105" customFormat="1" ht="27.95" customHeight="1" outlineLevel="1">
      <c r="A60" s="122"/>
      <c r="B60" s="141"/>
      <c r="C60" s="122" t="s">
        <v>72</v>
      </c>
      <c r="D60" s="122"/>
      <c r="E60" s="142">
        <v>0.432</v>
      </c>
      <c r="F60" s="124"/>
    </row>
    <row r="61" spans="1:6" s="104" customFormat="1" ht="27.95" customHeight="1" outlineLevel="1">
      <c r="A61" s="132">
        <v>-3</v>
      </c>
      <c r="B61" s="133" t="s">
        <v>73</v>
      </c>
      <c r="C61" s="134"/>
      <c r="D61" s="135"/>
      <c r="E61" s="136"/>
      <c r="F61" s="137"/>
    </row>
    <row r="62" spans="1:6" s="105" customFormat="1" ht="27.95" customHeight="1" outlineLevel="1">
      <c r="A62" s="122"/>
      <c r="B62" s="141"/>
      <c r="C62" s="122" t="s">
        <v>70</v>
      </c>
      <c r="D62" s="122"/>
      <c r="E62" s="142">
        <v>13.9909</v>
      </c>
      <c r="F62" s="124"/>
    </row>
    <row r="63" spans="1:6" s="105" customFormat="1" ht="27.95" customHeight="1" outlineLevel="1">
      <c r="A63" s="122"/>
      <c r="B63" s="141"/>
      <c r="C63" s="122" t="s">
        <v>71</v>
      </c>
      <c r="D63" s="122"/>
      <c r="E63" s="142">
        <v>11.432399999999999</v>
      </c>
      <c r="F63" s="124"/>
    </row>
    <row r="64" spans="1:6" s="104" customFormat="1" ht="27.95" customHeight="1" outlineLevel="1">
      <c r="A64" s="132">
        <v>-4</v>
      </c>
      <c r="B64" s="133" t="s">
        <v>74</v>
      </c>
      <c r="C64" s="134"/>
      <c r="D64" s="135"/>
      <c r="E64" s="136"/>
      <c r="F64" s="137"/>
    </row>
    <row r="65" spans="1:6" s="105" customFormat="1" ht="27.95" customHeight="1" outlineLevel="1">
      <c r="A65" s="122"/>
      <c r="B65" s="141"/>
      <c r="C65" s="122" t="s">
        <v>70</v>
      </c>
      <c r="D65" s="122"/>
      <c r="E65" s="142">
        <v>8.1168999999999993</v>
      </c>
      <c r="F65" s="120"/>
    </row>
    <row r="66" spans="1:6" s="105" customFormat="1" ht="27.95" customHeight="1" outlineLevel="1">
      <c r="A66" s="122"/>
      <c r="B66" s="141"/>
      <c r="C66" s="122" t="s">
        <v>71</v>
      </c>
      <c r="D66" s="122"/>
      <c r="E66" s="142">
        <v>3.3860000000000001</v>
      </c>
      <c r="F66" s="120"/>
    </row>
    <row r="67" spans="1:6" s="105" customFormat="1" ht="27.95" customHeight="1" outlineLevel="1">
      <c r="A67" s="122"/>
      <c r="B67" s="141"/>
      <c r="C67" s="122" t="s">
        <v>75</v>
      </c>
      <c r="D67" s="122"/>
      <c r="E67" s="142">
        <v>0.47120000000000001</v>
      </c>
      <c r="F67" s="120"/>
    </row>
    <row r="68" spans="1:6" s="105" customFormat="1" ht="27.95" customHeight="1" outlineLevel="1">
      <c r="A68" s="122"/>
      <c r="B68" s="141"/>
      <c r="C68" s="122" t="s">
        <v>76</v>
      </c>
      <c r="D68" s="122"/>
      <c r="E68" s="142">
        <v>2.5347</v>
      </c>
      <c r="F68" s="120"/>
    </row>
    <row r="69" spans="1:6" s="104" customFormat="1" ht="27.95" customHeight="1">
      <c r="A69" s="114" t="s">
        <v>77</v>
      </c>
      <c r="B69" s="162" t="s">
        <v>78</v>
      </c>
      <c r="C69" s="163"/>
      <c r="D69" s="164"/>
      <c r="E69" s="118"/>
      <c r="F69" s="119" t="s">
        <v>65</v>
      </c>
    </row>
    <row r="70" spans="1:6" s="104" customFormat="1" ht="27.95" customHeight="1" outlineLevel="1">
      <c r="A70" s="132">
        <v>0</v>
      </c>
      <c r="B70" s="133" t="s">
        <v>79</v>
      </c>
      <c r="C70" s="134"/>
      <c r="D70" s="135"/>
      <c r="E70" s="136"/>
      <c r="F70" s="137"/>
    </row>
    <row r="71" spans="1:6" s="105" customFormat="1" ht="27.95" customHeight="1" outlineLevel="1">
      <c r="A71" s="120"/>
      <c r="B71" s="158" t="s">
        <v>80</v>
      </c>
      <c r="C71" s="143" t="s">
        <v>81</v>
      </c>
      <c r="D71" s="120" t="s">
        <v>11</v>
      </c>
      <c r="E71" s="144" t="s">
        <v>82</v>
      </c>
      <c r="F71" s="120"/>
    </row>
    <row r="72" spans="1:6" s="105" customFormat="1" ht="27.95" customHeight="1" outlineLevel="1">
      <c r="A72" s="120"/>
      <c r="B72" s="158"/>
      <c r="C72" s="143" t="s">
        <v>83</v>
      </c>
      <c r="D72" s="120" t="s">
        <v>15</v>
      </c>
      <c r="E72" s="144" t="s">
        <v>84</v>
      </c>
      <c r="F72" s="120"/>
    </row>
    <row r="73" spans="1:6" s="104" customFormat="1" ht="27.95" customHeight="1" outlineLevel="1">
      <c r="A73" s="132">
        <v>-1</v>
      </c>
      <c r="B73" s="133" t="s">
        <v>69</v>
      </c>
      <c r="C73" s="134"/>
      <c r="D73" s="135"/>
      <c r="E73" s="136"/>
      <c r="F73" s="137"/>
    </row>
    <row r="74" spans="1:6" s="105" customFormat="1" ht="27.95" customHeight="1" outlineLevel="1">
      <c r="A74" s="120"/>
      <c r="B74" s="158" t="s">
        <v>80</v>
      </c>
      <c r="C74" s="143" t="s">
        <v>85</v>
      </c>
      <c r="D74" s="120" t="s">
        <v>11</v>
      </c>
      <c r="E74" s="145">
        <v>4.3028000000000004</v>
      </c>
      <c r="F74" s="120"/>
    </row>
    <row r="75" spans="1:6" s="105" customFormat="1" ht="27.95" customHeight="1" outlineLevel="1">
      <c r="A75" s="120"/>
      <c r="B75" s="158"/>
      <c r="C75" s="143" t="s">
        <v>86</v>
      </c>
      <c r="D75" s="120" t="s">
        <v>15</v>
      </c>
      <c r="E75" s="145">
        <v>69.253200000000007</v>
      </c>
      <c r="F75" s="120"/>
    </row>
    <row r="76" spans="1:6" s="105" customFormat="1" ht="27.95" customHeight="1" outlineLevel="1">
      <c r="A76" s="120"/>
      <c r="B76" s="158" t="s">
        <v>87</v>
      </c>
      <c r="C76" s="143" t="s">
        <v>88</v>
      </c>
      <c r="D76" s="120" t="s">
        <v>11</v>
      </c>
      <c r="E76" s="146">
        <v>10.595499999999999</v>
      </c>
      <c r="F76" s="120"/>
    </row>
    <row r="77" spans="1:6" s="105" customFormat="1" ht="27.95" customHeight="1" outlineLevel="1">
      <c r="A77" s="120"/>
      <c r="B77" s="158"/>
      <c r="C77" s="143" t="s">
        <v>89</v>
      </c>
      <c r="D77" s="120" t="s">
        <v>15</v>
      </c>
      <c r="E77" s="146">
        <v>100.6932</v>
      </c>
      <c r="F77" s="120"/>
    </row>
    <row r="78" spans="1:6" s="105" customFormat="1" ht="27.95" customHeight="1" outlineLevel="1">
      <c r="A78" s="120"/>
      <c r="B78" s="153" t="s">
        <v>90</v>
      </c>
      <c r="C78" s="143" t="s">
        <v>91</v>
      </c>
      <c r="D78" s="120" t="s">
        <v>11</v>
      </c>
      <c r="E78" s="146">
        <v>0.17280000000000001</v>
      </c>
      <c r="F78" s="120"/>
    </row>
    <row r="79" spans="1:6" s="105" customFormat="1" ht="27.95" customHeight="1" outlineLevel="1">
      <c r="A79" s="120"/>
      <c r="B79" s="153"/>
      <c r="C79" s="143" t="s">
        <v>92</v>
      </c>
      <c r="D79" s="120" t="s">
        <v>15</v>
      </c>
      <c r="E79" s="146">
        <v>1.7921</v>
      </c>
      <c r="F79" s="120"/>
    </row>
    <row r="80" spans="1:6" s="105" customFormat="1" ht="27.95" customHeight="1" outlineLevel="1">
      <c r="A80" s="120"/>
      <c r="B80" s="153"/>
      <c r="C80" s="143" t="s">
        <v>93</v>
      </c>
      <c r="D80" s="120" t="s">
        <v>11</v>
      </c>
      <c r="E80" s="146">
        <v>0.25540000000000002</v>
      </c>
      <c r="F80" s="120"/>
    </row>
    <row r="81" spans="1:6" s="105" customFormat="1" ht="27.95" customHeight="1" outlineLevel="1">
      <c r="A81" s="120"/>
      <c r="B81" s="153"/>
      <c r="C81" s="143" t="s">
        <v>94</v>
      </c>
      <c r="D81" s="120" t="s">
        <v>15</v>
      </c>
      <c r="E81" s="146">
        <v>2.9009999999999998</v>
      </c>
      <c r="F81" s="120"/>
    </row>
    <row r="82" spans="1:6" s="105" customFormat="1" ht="27.95" customHeight="1" outlineLevel="1">
      <c r="A82" s="120"/>
      <c r="B82" s="153"/>
      <c r="C82" s="143" t="s">
        <v>95</v>
      </c>
      <c r="D82" s="120" t="s">
        <v>11</v>
      </c>
      <c r="E82" s="146" t="s">
        <v>96</v>
      </c>
      <c r="F82" s="120"/>
    </row>
    <row r="83" spans="1:6" s="105" customFormat="1" ht="27.95" customHeight="1" outlineLevel="1">
      <c r="A83" s="120"/>
      <c r="B83" s="154"/>
      <c r="C83" s="143" t="s">
        <v>97</v>
      </c>
      <c r="D83" s="120" t="s">
        <v>15</v>
      </c>
      <c r="E83" s="146">
        <v>8.5629000000000008</v>
      </c>
      <c r="F83" s="120"/>
    </row>
    <row r="84" spans="1:6" s="105" customFormat="1" ht="27.95" customHeight="1" outlineLevel="1">
      <c r="A84" s="120"/>
      <c r="B84" s="153" t="s">
        <v>98</v>
      </c>
      <c r="C84" s="143" t="s">
        <v>99</v>
      </c>
      <c r="D84" s="120" t="s">
        <v>11</v>
      </c>
      <c r="E84" s="146" t="s">
        <v>100</v>
      </c>
      <c r="F84" s="120"/>
    </row>
    <row r="85" spans="1:6" s="105" customFormat="1" ht="27.95" customHeight="1" outlineLevel="1">
      <c r="A85" s="120"/>
      <c r="B85" s="154"/>
      <c r="C85" s="143" t="s">
        <v>101</v>
      </c>
      <c r="D85" s="120" t="s">
        <v>15</v>
      </c>
      <c r="E85" s="146">
        <v>10.108700000000001</v>
      </c>
      <c r="F85" s="120"/>
    </row>
    <row r="86" spans="1:6" s="105" customFormat="1" ht="27.95" customHeight="1" outlineLevel="1">
      <c r="A86" s="120"/>
      <c r="B86" s="152" t="s">
        <v>102</v>
      </c>
      <c r="C86" s="143" t="s">
        <v>103</v>
      </c>
      <c r="D86" s="120" t="s">
        <v>11</v>
      </c>
      <c r="E86" s="146" t="s">
        <v>104</v>
      </c>
      <c r="F86" s="143" t="s">
        <v>105</v>
      </c>
    </row>
    <row r="87" spans="1:6" s="105" customFormat="1" ht="27.95" customHeight="1" outlineLevel="1">
      <c r="A87" s="120"/>
      <c r="B87" s="154"/>
      <c r="C87" s="143" t="s">
        <v>106</v>
      </c>
      <c r="D87" s="120" t="s">
        <v>15</v>
      </c>
      <c r="E87" s="146" t="s">
        <v>107</v>
      </c>
      <c r="F87" s="120"/>
    </row>
    <row r="88" spans="1:6" s="105" customFormat="1" ht="27.95" customHeight="1" outlineLevel="1">
      <c r="A88" s="120"/>
      <c r="B88" s="112"/>
      <c r="C88" s="143"/>
      <c r="D88" s="120"/>
      <c r="E88" s="146"/>
      <c r="F88" s="120"/>
    </row>
    <row r="89" spans="1:6" s="104" customFormat="1" ht="27.95" customHeight="1" outlineLevel="1">
      <c r="A89" s="132">
        <v>-2</v>
      </c>
      <c r="B89" s="133" t="s">
        <v>73</v>
      </c>
      <c r="C89" s="134"/>
      <c r="D89" s="135"/>
      <c r="E89" s="147"/>
      <c r="F89" s="137"/>
    </row>
    <row r="90" spans="1:6" s="105" customFormat="1" ht="27.95" customHeight="1" outlineLevel="1">
      <c r="A90" s="120"/>
      <c r="B90" s="152" t="s">
        <v>80</v>
      </c>
      <c r="C90" s="143" t="s">
        <v>85</v>
      </c>
      <c r="D90" s="120" t="s">
        <v>11</v>
      </c>
      <c r="E90" s="148">
        <v>3.9441999999999999</v>
      </c>
      <c r="F90" s="120"/>
    </row>
    <row r="91" spans="1:6" s="105" customFormat="1" ht="27.95" customHeight="1" outlineLevel="1">
      <c r="A91" s="120"/>
      <c r="B91" s="154"/>
      <c r="C91" s="143" t="s">
        <v>86</v>
      </c>
      <c r="D91" s="120" t="s">
        <v>15</v>
      </c>
      <c r="E91" s="148">
        <v>63.0762</v>
      </c>
      <c r="F91" s="120"/>
    </row>
    <row r="92" spans="1:6" s="105" customFormat="1" ht="27.95" customHeight="1" outlineLevel="1">
      <c r="A92" s="120"/>
      <c r="B92" s="152" t="s">
        <v>87</v>
      </c>
      <c r="C92" s="143" t="s">
        <v>88</v>
      </c>
      <c r="D92" s="120" t="s">
        <v>11</v>
      </c>
      <c r="E92" s="146">
        <v>10.882999999999999</v>
      </c>
      <c r="F92" s="120"/>
    </row>
    <row r="93" spans="1:6" s="105" customFormat="1" ht="27.95" customHeight="1" outlineLevel="1">
      <c r="A93" s="120"/>
      <c r="B93" s="154"/>
      <c r="C93" s="143" t="s">
        <v>89</v>
      </c>
      <c r="D93" s="120" t="s">
        <v>15</v>
      </c>
      <c r="E93" s="146">
        <v>99.857399999999998</v>
      </c>
      <c r="F93" s="120"/>
    </row>
    <row r="94" spans="1:6" s="105" customFormat="1" ht="27.95" customHeight="1" outlineLevel="1">
      <c r="A94" s="120"/>
      <c r="B94" s="153" t="s">
        <v>108</v>
      </c>
      <c r="C94" s="143" t="s">
        <v>109</v>
      </c>
      <c r="D94" s="120" t="s">
        <v>11</v>
      </c>
      <c r="E94" s="149">
        <v>0.16800000000000001</v>
      </c>
      <c r="F94" s="120"/>
    </row>
    <row r="95" spans="1:6" s="105" customFormat="1" ht="27.95" customHeight="1" outlineLevel="1">
      <c r="A95" s="120"/>
      <c r="B95" s="154"/>
      <c r="C95" s="143" t="s">
        <v>110</v>
      </c>
      <c r="D95" s="120" t="s">
        <v>15</v>
      </c>
      <c r="E95" s="149">
        <v>3.36</v>
      </c>
      <c r="F95" s="120"/>
    </row>
    <row r="96" spans="1:6" s="105" customFormat="1" ht="27.95" customHeight="1" outlineLevel="1">
      <c r="A96" s="120"/>
      <c r="B96" s="153" t="s">
        <v>90</v>
      </c>
      <c r="C96" s="143" t="s">
        <v>91</v>
      </c>
      <c r="D96" s="120" t="s">
        <v>11</v>
      </c>
      <c r="E96" s="149">
        <v>0.17280000000000001</v>
      </c>
      <c r="F96" s="120"/>
    </row>
    <row r="97" spans="1:6" s="105" customFormat="1" ht="27.95" customHeight="1" outlineLevel="1">
      <c r="A97" s="120"/>
      <c r="B97" s="153"/>
      <c r="C97" s="143" t="s">
        <v>92</v>
      </c>
      <c r="D97" s="120" t="s">
        <v>15</v>
      </c>
      <c r="E97" s="149">
        <v>1.9238999999999999</v>
      </c>
      <c r="F97" s="120"/>
    </row>
    <row r="98" spans="1:6" s="105" customFormat="1" ht="27.95" customHeight="1" outlineLevel="1">
      <c r="A98" s="120"/>
      <c r="B98" s="153"/>
      <c r="C98" s="143" t="s">
        <v>93</v>
      </c>
      <c r="D98" s="120" t="s">
        <v>11</v>
      </c>
      <c r="E98" s="149">
        <v>0.4929</v>
      </c>
      <c r="F98" s="120"/>
    </row>
    <row r="99" spans="1:6" s="105" customFormat="1" ht="27.95" customHeight="1" outlineLevel="1">
      <c r="A99" s="120"/>
      <c r="B99" s="153"/>
      <c r="C99" s="143" t="s">
        <v>94</v>
      </c>
      <c r="D99" s="120" t="s">
        <v>15</v>
      </c>
      <c r="E99" s="149">
        <v>5.4935</v>
      </c>
      <c r="F99" s="120"/>
    </row>
    <row r="100" spans="1:6" s="105" customFormat="1" ht="27.95" customHeight="1" outlineLevel="1">
      <c r="A100" s="120"/>
      <c r="B100" s="153"/>
      <c r="C100" s="143" t="s">
        <v>95</v>
      </c>
      <c r="D100" s="120" t="s">
        <v>11</v>
      </c>
      <c r="E100" s="149">
        <v>1.0927</v>
      </c>
      <c r="F100" s="120"/>
    </row>
    <row r="101" spans="1:6" s="105" customFormat="1" ht="27.95" customHeight="1" outlineLevel="1">
      <c r="A101" s="120"/>
      <c r="B101" s="154"/>
      <c r="C101" s="143" t="s">
        <v>97</v>
      </c>
      <c r="D101" s="120" t="s">
        <v>15</v>
      </c>
      <c r="E101" s="149">
        <v>6.8087</v>
      </c>
      <c r="F101" s="120"/>
    </row>
    <row r="102" spans="1:6" s="105" customFormat="1" ht="27.95" customHeight="1" outlineLevel="1">
      <c r="A102" s="120"/>
      <c r="B102" s="153" t="s">
        <v>111</v>
      </c>
      <c r="C102" s="138" t="s">
        <v>112</v>
      </c>
      <c r="D102" s="120" t="s">
        <v>11</v>
      </c>
      <c r="E102" s="149">
        <v>0.3654</v>
      </c>
      <c r="F102" s="120"/>
    </row>
    <row r="103" spans="1:6" s="105" customFormat="1" ht="27.95" customHeight="1" outlineLevel="1">
      <c r="A103" s="120"/>
      <c r="B103" s="153"/>
      <c r="C103" s="138" t="s">
        <v>113</v>
      </c>
      <c r="D103" s="120" t="s">
        <v>15</v>
      </c>
      <c r="E103" s="146">
        <v>4.6230000000000002</v>
      </c>
      <c r="F103" s="120"/>
    </row>
    <row r="104" spans="1:6" s="105" customFormat="1" ht="27.95" customHeight="1" outlineLevel="1">
      <c r="A104" s="120"/>
      <c r="B104" s="153"/>
      <c r="C104" s="138" t="s">
        <v>114</v>
      </c>
      <c r="D104" s="120" t="s">
        <v>11</v>
      </c>
      <c r="E104" s="146">
        <v>0.3654</v>
      </c>
      <c r="F104" s="120"/>
    </row>
    <row r="105" spans="1:6" s="105" customFormat="1" ht="27.95" customHeight="1" outlineLevel="1">
      <c r="A105" s="120"/>
      <c r="B105" s="154"/>
      <c r="C105" s="138" t="s">
        <v>115</v>
      </c>
      <c r="D105" s="120" t="s">
        <v>15</v>
      </c>
      <c r="E105" s="146">
        <v>4.6230000000000002</v>
      </c>
      <c r="F105" s="120"/>
    </row>
    <row r="106" spans="1:6" s="105" customFormat="1" ht="27.95" customHeight="1" outlineLevel="1">
      <c r="A106" s="120"/>
      <c r="B106" s="153" t="s">
        <v>98</v>
      </c>
      <c r="C106" s="143" t="s">
        <v>99</v>
      </c>
      <c r="D106" s="120" t="s">
        <v>11</v>
      </c>
      <c r="E106" s="146" t="s">
        <v>116</v>
      </c>
      <c r="F106" s="120"/>
    </row>
    <row r="107" spans="1:6" s="105" customFormat="1" ht="27.95" customHeight="1" outlineLevel="1">
      <c r="A107" s="120"/>
      <c r="B107" s="154"/>
      <c r="C107" s="143" t="s">
        <v>101</v>
      </c>
      <c r="D107" s="120" t="s">
        <v>15</v>
      </c>
      <c r="E107" s="146" t="s">
        <v>117</v>
      </c>
      <c r="F107" s="120"/>
    </row>
    <row r="108" spans="1:6" s="105" customFormat="1" ht="27.95" customHeight="1" outlineLevel="1">
      <c r="A108" s="120"/>
      <c r="B108" s="153" t="s">
        <v>118</v>
      </c>
      <c r="C108" s="138" t="s">
        <v>119</v>
      </c>
      <c r="D108" s="120" t="s">
        <v>11</v>
      </c>
      <c r="E108" s="146">
        <v>0.22259999999999999</v>
      </c>
      <c r="F108" s="143" t="s">
        <v>105</v>
      </c>
    </row>
    <row r="109" spans="1:6" s="105" customFormat="1" ht="27.95" customHeight="1" outlineLevel="1">
      <c r="A109" s="120"/>
      <c r="B109" s="153"/>
      <c r="C109" s="138" t="s">
        <v>120</v>
      </c>
      <c r="D109" s="120" t="s">
        <v>15</v>
      </c>
      <c r="E109" s="146">
        <v>1.8642000000000001</v>
      </c>
      <c r="F109" s="120"/>
    </row>
    <row r="110" spans="1:6" s="105" customFormat="1" ht="27.95" customHeight="1" outlineLevel="1">
      <c r="A110" s="120"/>
      <c r="B110" s="153"/>
      <c r="C110" s="138" t="s">
        <v>121</v>
      </c>
      <c r="D110" s="120" t="s">
        <v>11</v>
      </c>
      <c r="E110" s="146">
        <v>0.22259999999999999</v>
      </c>
      <c r="F110" s="120"/>
    </row>
    <row r="111" spans="1:6" s="105" customFormat="1" ht="27.95" customHeight="1" outlineLevel="1">
      <c r="A111" s="120"/>
      <c r="B111" s="154"/>
      <c r="C111" s="138" t="s">
        <v>122</v>
      </c>
      <c r="D111" s="120" t="s">
        <v>15</v>
      </c>
      <c r="E111" s="146">
        <v>1.8642000000000001</v>
      </c>
      <c r="F111" s="120"/>
    </row>
    <row r="112" spans="1:6" s="105" customFormat="1" ht="27.95" customHeight="1" outlineLevel="1">
      <c r="A112" s="120"/>
      <c r="B112" s="152" t="s">
        <v>123</v>
      </c>
      <c r="C112" s="143" t="s">
        <v>103</v>
      </c>
      <c r="D112" s="120" t="s">
        <v>11</v>
      </c>
      <c r="E112" s="146">
        <v>3.2019000000000002</v>
      </c>
      <c r="F112" s="143" t="s">
        <v>105</v>
      </c>
    </row>
    <row r="113" spans="1:6" s="105" customFormat="1" ht="27.95" customHeight="1" outlineLevel="1">
      <c r="A113" s="120"/>
      <c r="B113" s="154"/>
      <c r="C113" s="143" t="s">
        <v>106</v>
      </c>
      <c r="D113" s="120" t="s">
        <v>15</v>
      </c>
      <c r="E113" s="146">
        <v>20.182400000000001</v>
      </c>
      <c r="F113" s="120"/>
    </row>
    <row r="114" spans="1:6" s="105" customFormat="1" ht="27.95" customHeight="1" outlineLevel="1">
      <c r="A114" s="120"/>
      <c r="B114" s="153" t="s">
        <v>124</v>
      </c>
      <c r="C114" s="138" t="s">
        <v>125</v>
      </c>
      <c r="D114" s="120" t="s">
        <v>11</v>
      </c>
      <c r="E114" s="146">
        <v>0.44450000000000001</v>
      </c>
      <c r="F114" s="120"/>
    </row>
    <row r="115" spans="1:6" s="105" customFormat="1" ht="27.95" customHeight="1" outlineLevel="1">
      <c r="A115" s="120"/>
      <c r="B115" s="154"/>
      <c r="C115" s="138" t="s">
        <v>126</v>
      </c>
      <c r="D115" s="120" t="s">
        <v>15</v>
      </c>
      <c r="E115" s="146">
        <v>5.6219999999999999</v>
      </c>
      <c r="F115" s="120"/>
    </row>
    <row r="116" spans="1:6" s="105" customFormat="1" ht="27.95" customHeight="1" outlineLevel="1">
      <c r="A116" s="120"/>
      <c r="B116" s="152" t="s">
        <v>127</v>
      </c>
      <c r="C116" s="138" t="s">
        <v>128</v>
      </c>
      <c r="D116" s="120" t="s">
        <v>11</v>
      </c>
      <c r="E116" s="146">
        <v>0.2056</v>
      </c>
      <c r="F116" s="120"/>
    </row>
    <row r="117" spans="1:6" s="105" customFormat="1" ht="27.95" customHeight="1" outlineLevel="1">
      <c r="A117" s="120"/>
      <c r="B117" s="154"/>
      <c r="C117" s="138" t="s">
        <v>129</v>
      </c>
      <c r="D117" s="120" t="s">
        <v>15</v>
      </c>
      <c r="E117" s="146">
        <v>3.6604000000000001</v>
      </c>
      <c r="F117" s="120"/>
    </row>
    <row r="118" spans="1:6" s="105" customFormat="1" ht="27.95" customHeight="1" outlineLevel="1">
      <c r="A118" s="120"/>
      <c r="B118" s="126"/>
      <c r="C118" s="138" t="s">
        <v>130</v>
      </c>
      <c r="D118" s="120" t="s">
        <v>62</v>
      </c>
      <c r="E118" s="146"/>
      <c r="F118" s="120"/>
    </row>
    <row r="119" spans="1:6" s="105" customFormat="1" ht="27.95" customHeight="1" outlineLevel="1">
      <c r="A119" s="120"/>
      <c r="B119" s="153" t="s">
        <v>131</v>
      </c>
      <c r="C119" s="138" t="s">
        <v>132</v>
      </c>
      <c r="D119" s="120" t="s">
        <v>24</v>
      </c>
      <c r="E119" s="146">
        <v>32.098050000000001</v>
      </c>
      <c r="F119" s="120" t="s">
        <v>133</v>
      </c>
    </row>
    <row r="120" spans="1:6" s="105" customFormat="1" ht="27.95" customHeight="1" outlineLevel="1">
      <c r="A120" s="120"/>
      <c r="B120" s="154"/>
      <c r="C120" s="138" t="s">
        <v>134</v>
      </c>
      <c r="D120" s="120" t="s">
        <v>135</v>
      </c>
      <c r="E120" s="146">
        <v>64.196100000000001</v>
      </c>
      <c r="F120" s="120"/>
    </row>
    <row r="121" spans="1:6" s="104" customFormat="1" ht="27.95" customHeight="1" outlineLevel="1">
      <c r="A121" s="132">
        <v>-3</v>
      </c>
      <c r="B121" s="133" t="s">
        <v>74</v>
      </c>
      <c r="C121" s="134"/>
      <c r="D121" s="135"/>
      <c r="E121" s="147"/>
      <c r="F121" s="137"/>
    </row>
    <row r="122" spans="1:6" s="105" customFormat="1" ht="27.95" customHeight="1" outlineLevel="1">
      <c r="A122" s="120"/>
      <c r="B122" s="152" t="s">
        <v>80</v>
      </c>
      <c r="C122" s="143" t="s">
        <v>85</v>
      </c>
      <c r="D122" s="120"/>
      <c r="E122" s="148">
        <v>2.1503000000000001</v>
      </c>
      <c r="F122" s="120"/>
    </row>
    <row r="123" spans="1:6" s="105" customFormat="1" ht="27.95" customHeight="1" outlineLevel="1">
      <c r="A123" s="120"/>
      <c r="B123" s="154"/>
      <c r="C123" s="143" t="s">
        <v>86</v>
      </c>
      <c r="D123" s="120"/>
      <c r="E123" s="145">
        <v>32.933999999999997</v>
      </c>
      <c r="F123" s="120"/>
    </row>
    <row r="124" spans="1:6" s="105" customFormat="1" ht="27.95" customHeight="1" outlineLevel="1">
      <c r="A124" s="120"/>
      <c r="B124" s="152" t="s">
        <v>87</v>
      </c>
      <c r="C124" s="143" t="s">
        <v>88</v>
      </c>
      <c r="D124" s="120" t="s">
        <v>11</v>
      </c>
      <c r="E124" s="146">
        <v>8.6233000000000004</v>
      </c>
      <c r="F124" s="120"/>
    </row>
    <row r="125" spans="1:6" s="105" customFormat="1" ht="27.95" customHeight="1" outlineLevel="1">
      <c r="A125" s="120"/>
      <c r="B125" s="154"/>
      <c r="C125" s="143" t="s">
        <v>89</v>
      </c>
      <c r="D125" s="120" t="s">
        <v>15</v>
      </c>
      <c r="E125" s="146">
        <v>78.9679</v>
      </c>
      <c r="F125" s="120"/>
    </row>
    <row r="126" spans="1:6" s="105" customFormat="1" ht="27.95" customHeight="1" outlineLevel="1">
      <c r="A126" s="120"/>
      <c r="B126" s="152" t="s">
        <v>136</v>
      </c>
      <c r="C126" s="143" t="s">
        <v>137</v>
      </c>
      <c r="D126" s="120" t="s">
        <v>11</v>
      </c>
      <c r="E126" s="148" t="s">
        <v>138</v>
      </c>
      <c r="F126" s="120" t="s">
        <v>139</v>
      </c>
    </row>
    <row r="127" spans="1:6" s="105" customFormat="1" ht="27.95" customHeight="1" outlineLevel="1">
      <c r="A127" s="120"/>
      <c r="B127" s="154"/>
      <c r="C127" s="143" t="s">
        <v>140</v>
      </c>
      <c r="D127" s="120" t="s">
        <v>15</v>
      </c>
      <c r="E127" s="148" t="s">
        <v>141</v>
      </c>
      <c r="F127" s="120"/>
    </row>
    <row r="128" spans="1:6" s="105" customFormat="1" ht="27.95" customHeight="1" outlineLevel="1">
      <c r="A128" s="120"/>
      <c r="B128" s="153" t="s">
        <v>108</v>
      </c>
      <c r="C128" s="143" t="s">
        <v>109</v>
      </c>
      <c r="D128" s="120" t="s">
        <v>11</v>
      </c>
      <c r="E128" s="148" t="s">
        <v>142</v>
      </c>
      <c r="F128" s="120"/>
    </row>
    <row r="129" spans="1:6" s="105" customFormat="1" ht="27.95" customHeight="1" outlineLevel="1">
      <c r="A129" s="120"/>
      <c r="B129" s="154"/>
      <c r="C129" s="143" t="s">
        <v>110</v>
      </c>
      <c r="D129" s="120" t="s">
        <v>15</v>
      </c>
      <c r="E129" s="148" t="s">
        <v>143</v>
      </c>
      <c r="F129" s="120"/>
    </row>
    <row r="130" spans="1:6" s="105" customFormat="1" ht="27.95" customHeight="1" outlineLevel="1">
      <c r="A130" s="120"/>
      <c r="B130" s="153" t="s">
        <v>98</v>
      </c>
      <c r="C130" s="143" t="s">
        <v>99</v>
      </c>
      <c r="D130" s="120" t="s">
        <v>11</v>
      </c>
      <c r="E130" s="148" t="s">
        <v>144</v>
      </c>
      <c r="F130" s="120"/>
    </row>
    <row r="131" spans="1:6" s="105" customFormat="1" ht="27.95" customHeight="1" outlineLevel="1">
      <c r="A131" s="120"/>
      <c r="B131" s="154"/>
      <c r="C131" s="143" t="s">
        <v>101</v>
      </c>
      <c r="D131" s="120" t="s">
        <v>15</v>
      </c>
      <c r="E131" s="148" t="s">
        <v>145</v>
      </c>
      <c r="F131" s="120"/>
    </row>
    <row r="132" spans="1:6" s="105" customFormat="1" ht="27.95" customHeight="1" outlineLevel="1">
      <c r="A132" s="120"/>
      <c r="B132" s="152" t="s">
        <v>123</v>
      </c>
      <c r="C132" s="143" t="s">
        <v>103</v>
      </c>
      <c r="D132" s="120" t="s">
        <v>11</v>
      </c>
      <c r="E132" s="148" t="s">
        <v>146</v>
      </c>
      <c r="F132" s="143" t="s">
        <v>105</v>
      </c>
    </row>
    <row r="133" spans="1:6" s="105" customFormat="1" ht="27.95" customHeight="1" outlineLevel="1">
      <c r="A133" s="120"/>
      <c r="B133" s="154"/>
      <c r="C133" s="143" t="s">
        <v>106</v>
      </c>
      <c r="D133" s="120" t="s">
        <v>15</v>
      </c>
      <c r="E133" s="148" t="s">
        <v>147</v>
      </c>
      <c r="F133" s="120"/>
    </row>
    <row r="134" spans="1:6" s="105" customFormat="1" ht="27.95" customHeight="1" outlineLevel="1">
      <c r="A134" s="120"/>
      <c r="B134" s="153" t="s">
        <v>148</v>
      </c>
      <c r="C134" s="138" t="s">
        <v>149</v>
      </c>
      <c r="D134" s="120" t="s">
        <v>11</v>
      </c>
      <c r="E134" s="148" t="s">
        <v>150</v>
      </c>
      <c r="F134" s="120"/>
    </row>
    <row r="135" spans="1:6" s="105" customFormat="1" ht="27.95" customHeight="1" outlineLevel="1">
      <c r="A135" s="120"/>
      <c r="B135" s="154"/>
      <c r="C135" s="138" t="s">
        <v>151</v>
      </c>
      <c r="D135" s="120" t="s">
        <v>15</v>
      </c>
      <c r="E135" s="148" t="s">
        <v>152</v>
      </c>
      <c r="F135" s="120"/>
    </row>
    <row r="136" spans="1:6" s="105" customFormat="1" ht="27.95" customHeight="1" outlineLevel="1">
      <c r="A136" s="120"/>
      <c r="B136" s="153" t="s">
        <v>153</v>
      </c>
      <c r="C136" s="138" t="s">
        <v>154</v>
      </c>
      <c r="D136" s="120" t="s">
        <v>11</v>
      </c>
      <c r="E136" s="148" t="s">
        <v>155</v>
      </c>
      <c r="F136" s="120"/>
    </row>
    <row r="137" spans="1:6" s="105" customFormat="1" ht="27.95" customHeight="1" outlineLevel="1">
      <c r="A137" s="120"/>
      <c r="B137" s="154"/>
      <c r="C137" s="138" t="s">
        <v>156</v>
      </c>
      <c r="D137" s="120" t="s">
        <v>15</v>
      </c>
      <c r="E137" s="148" t="s">
        <v>157</v>
      </c>
      <c r="F137" s="120"/>
    </row>
    <row r="138" spans="1:6" s="105" customFormat="1" ht="27.95" customHeight="1" outlineLevel="1">
      <c r="A138" s="120"/>
      <c r="B138" s="152" t="s">
        <v>158</v>
      </c>
      <c r="C138" s="138" t="s">
        <v>159</v>
      </c>
      <c r="D138" s="120" t="s">
        <v>11</v>
      </c>
      <c r="E138" s="148" t="s">
        <v>160</v>
      </c>
      <c r="F138" s="120"/>
    </row>
    <row r="139" spans="1:6" s="105" customFormat="1" ht="27.95" customHeight="1" outlineLevel="1">
      <c r="A139" s="120"/>
      <c r="B139" s="154"/>
      <c r="C139" s="138" t="s">
        <v>161</v>
      </c>
      <c r="D139" s="120" t="s">
        <v>15</v>
      </c>
      <c r="E139" s="148" t="s">
        <v>162</v>
      </c>
      <c r="F139" s="120"/>
    </row>
    <row r="140" spans="1:6" s="105" customFormat="1" ht="27.95" customHeight="1" outlineLevel="1">
      <c r="A140" s="120"/>
      <c r="B140" s="153" t="s">
        <v>131</v>
      </c>
      <c r="C140" s="138" t="s">
        <v>132</v>
      </c>
      <c r="D140" s="120" t="s">
        <v>24</v>
      </c>
      <c r="E140" s="146">
        <v>126.05670000000001</v>
      </c>
      <c r="F140" s="120" t="s">
        <v>133</v>
      </c>
    </row>
    <row r="141" spans="1:6" s="105" customFormat="1" ht="27.95" customHeight="1" outlineLevel="1">
      <c r="A141" s="120"/>
      <c r="B141" s="154"/>
      <c r="C141" s="138" t="s">
        <v>163</v>
      </c>
      <c r="D141" s="120" t="s">
        <v>135</v>
      </c>
      <c r="E141" s="146">
        <v>252.11340000000001</v>
      </c>
      <c r="F141" s="120"/>
    </row>
    <row r="142" spans="1:6" s="105" customFormat="1" ht="27.95" customHeight="1" outlineLevel="1">
      <c r="A142" s="120"/>
      <c r="B142" s="152" t="s">
        <v>164</v>
      </c>
      <c r="C142" s="138" t="s">
        <v>165</v>
      </c>
      <c r="D142" s="120" t="s">
        <v>11</v>
      </c>
      <c r="E142" s="148" t="s">
        <v>166</v>
      </c>
      <c r="F142" s="120"/>
    </row>
    <row r="143" spans="1:6" s="105" customFormat="1" ht="27.95" customHeight="1" outlineLevel="1">
      <c r="A143" s="120"/>
      <c r="B143" s="153"/>
      <c r="C143" s="138" t="s">
        <v>167</v>
      </c>
      <c r="D143" s="120" t="s">
        <v>15</v>
      </c>
      <c r="E143" s="148" t="s">
        <v>168</v>
      </c>
      <c r="F143" s="120"/>
    </row>
    <row r="144" spans="1:6" s="106" customFormat="1" ht="27.95" customHeight="1" outlineLevel="1">
      <c r="A144" s="140"/>
      <c r="B144" s="153"/>
      <c r="C144" s="122" t="s">
        <v>60</v>
      </c>
      <c r="D144" s="138" t="s">
        <v>15</v>
      </c>
      <c r="E144" s="139">
        <v>29.85</v>
      </c>
      <c r="F144" s="120"/>
    </row>
    <row r="145" spans="1:6" s="106" customFormat="1" ht="27.95" customHeight="1" outlineLevel="1">
      <c r="A145" s="140"/>
      <c r="B145" s="154"/>
      <c r="C145" s="138" t="s">
        <v>169</v>
      </c>
      <c r="D145" s="138" t="s">
        <v>62</v>
      </c>
      <c r="E145" s="139">
        <v>5.0940000000000003</v>
      </c>
      <c r="F145" s="120"/>
    </row>
    <row r="146" spans="1:6" s="105" customFormat="1" ht="27.95" customHeight="1" outlineLevel="1">
      <c r="A146" s="120"/>
      <c r="B146" s="112"/>
      <c r="C146" s="143"/>
      <c r="D146" s="120"/>
      <c r="E146" s="146"/>
      <c r="F146" s="120"/>
    </row>
    <row r="147" spans="1:6" s="104" customFormat="1" ht="27.95" customHeight="1" collapsed="1">
      <c r="A147" s="114" t="s">
        <v>170</v>
      </c>
      <c r="B147" s="155" t="s">
        <v>171</v>
      </c>
      <c r="C147" s="156"/>
      <c r="D147" s="157"/>
      <c r="E147" s="118"/>
      <c r="F147" s="119">
        <v>300.92</v>
      </c>
    </row>
    <row r="148" spans="1:6" s="105" customFormat="1" ht="27.95" customHeight="1">
      <c r="A148" s="120"/>
      <c r="B148" s="112"/>
      <c r="C148" s="138" t="s">
        <v>172</v>
      </c>
      <c r="D148" s="120" t="s">
        <v>11</v>
      </c>
      <c r="E148" s="146">
        <v>3.61104</v>
      </c>
      <c r="F148" s="120" t="s">
        <v>173</v>
      </c>
    </row>
    <row r="149" spans="1:6" s="105" customFormat="1" ht="27.95" customHeight="1">
      <c r="A149" s="120"/>
      <c r="B149" s="112"/>
      <c r="C149" s="138" t="s">
        <v>174</v>
      </c>
      <c r="D149" s="120" t="s">
        <v>11</v>
      </c>
      <c r="E149" s="146">
        <v>1.80552</v>
      </c>
      <c r="F149" s="120"/>
    </row>
    <row r="150" spans="1:6" s="105" customFormat="1" ht="42.95" customHeight="1">
      <c r="A150" s="120"/>
      <c r="B150" s="112"/>
      <c r="C150" s="138" t="s">
        <v>175</v>
      </c>
      <c r="D150" s="138" t="s">
        <v>15</v>
      </c>
      <c r="E150" s="146">
        <v>300.92</v>
      </c>
      <c r="F150" s="120"/>
    </row>
    <row r="151" spans="1:6" s="105" customFormat="1" ht="27.95" customHeight="1">
      <c r="A151" s="120"/>
      <c r="B151" s="112"/>
      <c r="C151" s="138" t="s">
        <v>176</v>
      </c>
      <c r="D151" s="138" t="s">
        <v>15</v>
      </c>
      <c r="E151" s="146">
        <v>325.90309999999999</v>
      </c>
      <c r="F151" s="120" t="s">
        <v>177</v>
      </c>
    </row>
    <row r="152" spans="1:6" s="105" customFormat="1" ht="27.95" customHeight="1">
      <c r="A152" s="120"/>
      <c r="B152" s="112"/>
      <c r="C152" s="143"/>
      <c r="D152" s="120"/>
      <c r="E152" s="146"/>
      <c r="F152" s="120"/>
    </row>
    <row r="153" spans="1:6" s="104" customFormat="1" ht="27.95" customHeight="1">
      <c r="A153" s="114" t="s">
        <v>178</v>
      </c>
      <c r="B153" s="155" t="s">
        <v>179</v>
      </c>
      <c r="C153" s="156"/>
      <c r="D153" s="157"/>
      <c r="E153" s="118"/>
      <c r="F153" s="119">
        <v>300.92</v>
      </c>
    </row>
    <row r="154" spans="1:6" s="105" customFormat="1" ht="27.95" customHeight="1">
      <c r="A154" s="120" t="s">
        <v>180</v>
      </c>
      <c r="B154" s="112" t="s">
        <v>181</v>
      </c>
      <c r="C154" s="143"/>
      <c r="D154" s="120"/>
      <c r="E154" s="146"/>
      <c r="F154" s="120" t="s">
        <v>182</v>
      </c>
    </row>
    <row r="155" spans="1:6" s="105" customFormat="1" ht="27.95" customHeight="1">
      <c r="A155" s="120"/>
      <c r="B155" s="112"/>
      <c r="C155" s="143" t="s">
        <v>183</v>
      </c>
      <c r="D155" s="143" t="s">
        <v>11</v>
      </c>
      <c r="E155" s="150">
        <v>12.947039999999999</v>
      </c>
      <c r="F155" s="143">
        <f>56.28-3</f>
        <v>53.28</v>
      </c>
    </row>
    <row r="156" spans="1:6" s="105" customFormat="1" ht="27.95" customHeight="1">
      <c r="A156" s="120"/>
      <c r="B156" s="112"/>
      <c r="C156" s="143" t="s">
        <v>184</v>
      </c>
      <c r="D156" s="143" t="s">
        <v>11</v>
      </c>
      <c r="E156" s="150">
        <v>1.5834816</v>
      </c>
      <c r="F156" s="143"/>
    </row>
    <row r="157" spans="1:6" s="105" customFormat="1" ht="36.950000000000003" customHeight="1">
      <c r="A157" s="120"/>
      <c r="B157" s="112"/>
      <c r="C157" s="143" t="s">
        <v>185</v>
      </c>
      <c r="D157" s="143" t="s">
        <v>11</v>
      </c>
      <c r="E157" s="150">
        <v>11.876111999999999</v>
      </c>
      <c r="F157" s="143" t="s">
        <v>186</v>
      </c>
    </row>
    <row r="158" spans="1:6" s="105" customFormat="1" ht="27.95" customHeight="1">
      <c r="A158" s="120"/>
      <c r="B158" s="112"/>
      <c r="C158" s="143" t="s">
        <v>187</v>
      </c>
      <c r="D158" s="143" t="s">
        <v>62</v>
      </c>
      <c r="E158" s="150">
        <v>56.28</v>
      </c>
      <c r="F158" s="143"/>
    </row>
    <row r="159" spans="1:6" s="105" customFormat="1" ht="27.95" customHeight="1">
      <c r="A159" s="120"/>
      <c r="B159" s="112"/>
      <c r="C159" s="143"/>
      <c r="D159" s="143"/>
      <c r="E159" s="150"/>
      <c r="F159" s="143"/>
    </row>
    <row r="160" spans="1:6" s="105" customFormat="1" ht="27.95" customHeight="1">
      <c r="A160" s="120"/>
      <c r="B160" s="112"/>
      <c r="C160" s="143"/>
      <c r="D160" s="120"/>
      <c r="E160" s="146"/>
      <c r="F160" s="120"/>
    </row>
    <row r="161" spans="1:6" s="105" customFormat="1" ht="27.95" customHeight="1">
      <c r="A161" s="120"/>
      <c r="B161" s="112"/>
      <c r="C161" s="143"/>
      <c r="D161" s="120"/>
      <c r="E161" s="146"/>
      <c r="F161" s="120"/>
    </row>
    <row r="162" spans="1:6" s="105" customFormat="1" ht="27.95" customHeight="1">
      <c r="A162" s="120"/>
      <c r="B162" s="112"/>
      <c r="C162" s="143"/>
      <c r="D162" s="120"/>
      <c r="E162" s="146"/>
      <c r="F162" s="120"/>
    </row>
    <row r="163" spans="1:6" s="105" customFormat="1" ht="27.95" customHeight="1">
      <c r="A163" s="120"/>
      <c r="B163" s="112"/>
      <c r="C163" s="143"/>
      <c r="D163" s="120"/>
      <c r="E163" s="146"/>
      <c r="F163" s="120"/>
    </row>
    <row r="164" spans="1:6" s="105" customFormat="1" ht="27.95" customHeight="1">
      <c r="A164" s="115"/>
      <c r="B164" s="115" t="s">
        <v>188</v>
      </c>
      <c r="C164" s="116"/>
      <c r="D164" s="116"/>
      <c r="E164" s="151"/>
      <c r="F164" s="116"/>
    </row>
  </sheetData>
  <mergeCells count="42">
    <mergeCell ref="A1:F1"/>
    <mergeCell ref="B12:D12"/>
    <mergeCell ref="B26:D26"/>
    <mergeCell ref="B53:D53"/>
    <mergeCell ref="B69:D69"/>
    <mergeCell ref="B147:D147"/>
    <mergeCell ref="B153:D153"/>
    <mergeCell ref="B4:B5"/>
    <mergeCell ref="B7:B11"/>
    <mergeCell ref="B15:B25"/>
    <mergeCell ref="B28:B30"/>
    <mergeCell ref="B31:B33"/>
    <mergeCell ref="B34:B36"/>
    <mergeCell ref="B37:B38"/>
    <mergeCell ref="B71:B72"/>
    <mergeCell ref="B74:B75"/>
    <mergeCell ref="B76:B77"/>
    <mergeCell ref="B78:B83"/>
    <mergeCell ref="B84:B85"/>
    <mergeCell ref="B86:B87"/>
    <mergeCell ref="B90:B91"/>
    <mergeCell ref="B92:B93"/>
    <mergeCell ref="B94:B95"/>
    <mergeCell ref="B96:B101"/>
    <mergeCell ref="B102:B105"/>
    <mergeCell ref="B106:B107"/>
    <mergeCell ref="B108:B111"/>
    <mergeCell ref="B112:B113"/>
    <mergeCell ref="B114:B115"/>
    <mergeCell ref="B116:B117"/>
    <mergeCell ref="B119:B120"/>
    <mergeCell ref="B122:B123"/>
    <mergeCell ref="B124:B125"/>
    <mergeCell ref="B126:B127"/>
    <mergeCell ref="B128:B129"/>
    <mergeCell ref="B130:B131"/>
    <mergeCell ref="B142:B145"/>
    <mergeCell ref="B132:B133"/>
    <mergeCell ref="B134:B135"/>
    <mergeCell ref="B136:B137"/>
    <mergeCell ref="B138:B139"/>
    <mergeCell ref="B140:B141"/>
  </mergeCells>
  <phoneticPr fontId="34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31" workbookViewId="0">
      <selection activeCell="Q12" sqref="Q12"/>
    </sheetView>
  </sheetViews>
  <sheetFormatPr defaultColWidth="8.875" defaultRowHeight="12.75"/>
  <cols>
    <col min="1" max="1" width="9.25" style="92" customWidth="1"/>
    <col min="2" max="2" width="7.625" style="92" customWidth="1"/>
    <col min="3" max="3" width="8.75" style="92" customWidth="1"/>
    <col min="4" max="4" width="10.875" style="92" customWidth="1"/>
    <col min="5" max="5" width="10.75" style="92" customWidth="1"/>
    <col min="6" max="6" width="10.875" style="92" customWidth="1"/>
    <col min="7" max="7" width="10.75" style="92" customWidth="1"/>
    <col min="8" max="8" width="10.875" style="92" customWidth="1"/>
    <col min="9" max="9" width="10.75" style="92" customWidth="1"/>
    <col min="10" max="10" width="10.875" style="92" customWidth="1"/>
    <col min="11" max="11" width="10.75" style="92" customWidth="1"/>
    <col min="12" max="12" width="10.875" style="92" customWidth="1"/>
    <col min="13" max="13" width="10.75" style="92" customWidth="1"/>
    <col min="14" max="15" width="10.875" style="92" customWidth="1"/>
    <col min="16" max="16384" width="8.875" style="92"/>
  </cols>
  <sheetData>
    <row r="1" spans="1:14" ht="41.1" customHeight="1">
      <c r="A1" s="169" t="s">
        <v>189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4.25" customHeight="1">
      <c r="A2" s="167" t="s">
        <v>190</v>
      </c>
      <c r="B2" s="167" t="s">
        <v>191</v>
      </c>
      <c r="C2" s="167" t="s">
        <v>192</v>
      </c>
      <c r="D2" s="167" t="s">
        <v>193</v>
      </c>
      <c r="E2" s="167" t="s">
        <v>194</v>
      </c>
      <c r="F2" s="167" t="s">
        <v>195</v>
      </c>
      <c r="G2" s="167" t="s">
        <v>196</v>
      </c>
      <c r="H2" s="167" t="s">
        <v>196</v>
      </c>
      <c r="I2" s="167" t="s">
        <v>196</v>
      </c>
      <c r="J2" s="167" t="s">
        <v>196</v>
      </c>
      <c r="K2" s="167" t="s">
        <v>196</v>
      </c>
      <c r="L2" s="167" t="s">
        <v>196</v>
      </c>
      <c r="M2" s="167" t="s">
        <v>196</v>
      </c>
      <c r="N2" s="171" t="s">
        <v>196</v>
      </c>
    </row>
    <row r="3" spans="1:14" ht="14.25" customHeight="1">
      <c r="A3" s="168" t="s">
        <v>190</v>
      </c>
      <c r="B3" s="168" t="s">
        <v>191</v>
      </c>
      <c r="C3" s="168" t="s">
        <v>192</v>
      </c>
      <c r="D3" s="93" t="s">
        <v>197</v>
      </c>
      <c r="E3" s="93" t="s">
        <v>198</v>
      </c>
      <c r="F3" s="93" t="s">
        <v>197</v>
      </c>
      <c r="G3" s="93" t="s">
        <v>198</v>
      </c>
      <c r="H3" s="93" t="s">
        <v>199</v>
      </c>
      <c r="I3" s="93" t="s">
        <v>200</v>
      </c>
      <c r="J3" s="93" t="s">
        <v>201</v>
      </c>
      <c r="K3" s="93" t="s">
        <v>202</v>
      </c>
      <c r="L3" s="93" t="s">
        <v>203</v>
      </c>
      <c r="M3" s="93" t="s">
        <v>204</v>
      </c>
      <c r="N3" s="100" t="s">
        <v>205</v>
      </c>
    </row>
    <row r="4" spans="1:14" ht="24.75" customHeight="1">
      <c r="A4" s="165" t="s">
        <v>206</v>
      </c>
      <c r="B4" s="94" t="s">
        <v>207</v>
      </c>
      <c r="C4" s="95">
        <v>234.50399999999999</v>
      </c>
      <c r="D4" s="95"/>
      <c r="E4" s="95"/>
      <c r="F4" s="95">
        <v>9.8800000000000008</v>
      </c>
      <c r="G4" s="95"/>
      <c r="H4" s="95"/>
      <c r="I4" s="95"/>
      <c r="J4" s="95"/>
      <c r="K4" s="95">
        <v>224.624</v>
      </c>
      <c r="L4" s="95"/>
      <c r="M4" s="95"/>
      <c r="N4" s="101"/>
    </row>
    <row r="5" spans="1:14" ht="14.25" customHeight="1">
      <c r="A5" s="165" t="s">
        <v>206</v>
      </c>
      <c r="B5" s="94" t="s">
        <v>208</v>
      </c>
      <c r="C5" s="95">
        <v>9.3719999999999999</v>
      </c>
      <c r="D5" s="95"/>
      <c r="E5" s="95"/>
      <c r="F5" s="95">
        <v>9.3719999999999999</v>
      </c>
      <c r="G5" s="95"/>
      <c r="H5" s="95"/>
      <c r="I5" s="95"/>
      <c r="J5" s="95"/>
      <c r="K5" s="95"/>
      <c r="L5" s="95"/>
      <c r="M5" s="95"/>
      <c r="N5" s="101"/>
    </row>
    <row r="6" spans="1:14" ht="14.25" customHeight="1">
      <c r="A6" s="165" t="s">
        <v>206</v>
      </c>
      <c r="B6" s="94" t="s">
        <v>209</v>
      </c>
      <c r="C6" s="95">
        <v>2445.4479999999999</v>
      </c>
      <c r="D6" s="95"/>
      <c r="E6" s="95">
        <v>79.66</v>
      </c>
      <c r="F6" s="95">
        <v>4.4800000000000004</v>
      </c>
      <c r="G6" s="95">
        <v>55.7</v>
      </c>
      <c r="H6" s="95">
        <v>906.09400000000005</v>
      </c>
      <c r="I6" s="95">
        <v>167.31200000000001</v>
      </c>
      <c r="J6" s="95">
        <v>185.08799999999999</v>
      </c>
      <c r="K6" s="95">
        <v>102.839</v>
      </c>
      <c r="L6" s="95">
        <v>672.26800000000003</v>
      </c>
      <c r="M6" s="95">
        <v>169.779</v>
      </c>
      <c r="N6" s="101">
        <v>102.22799999999999</v>
      </c>
    </row>
    <row r="7" spans="1:14" ht="14.25" customHeight="1">
      <c r="A7" s="165" t="s">
        <v>206</v>
      </c>
      <c r="B7" s="94" t="s">
        <v>210</v>
      </c>
      <c r="C7" s="95">
        <v>101.616</v>
      </c>
      <c r="D7" s="95"/>
      <c r="E7" s="95"/>
      <c r="F7" s="95"/>
      <c r="G7" s="95">
        <v>101.616</v>
      </c>
      <c r="H7" s="95"/>
      <c r="I7" s="95"/>
      <c r="J7" s="95"/>
      <c r="K7" s="95"/>
      <c r="L7" s="95"/>
      <c r="M7" s="95"/>
      <c r="N7" s="101"/>
    </row>
    <row r="8" spans="1:14" ht="14.25" customHeight="1">
      <c r="A8" s="165" t="s">
        <v>206</v>
      </c>
      <c r="B8" s="94" t="s">
        <v>211</v>
      </c>
      <c r="C8" s="95">
        <v>682.64400000000001</v>
      </c>
      <c r="D8" s="95"/>
      <c r="E8" s="95"/>
      <c r="F8" s="95"/>
      <c r="G8" s="95"/>
      <c r="H8" s="95"/>
      <c r="I8" s="95">
        <v>682.64400000000001</v>
      </c>
      <c r="J8" s="95"/>
      <c r="K8" s="95"/>
      <c r="L8" s="95"/>
      <c r="M8" s="95"/>
      <c r="N8" s="101"/>
    </row>
    <row r="9" spans="1:14" ht="14.25" customHeight="1">
      <c r="A9" s="165" t="s">
        <v>206</v>
      </c>
      <c r="B9" s="96" t="s">
        <v>188</v>
      </c>
      <c r="C9" s="97">
        <v>3473.5839999999998</v>
      </c>
      <c r="D9" s="97"/>
      <c r="E9" s="97">
        <v>79.66</v>
      </c>
      <c r="F9" s="97">
        <v>23.731999999999999</v>
      </c>
      <c r="G9" s="97">
        <v>157.316</v>
      </c>
      <c r="H9" s="97">
        <v>906.09400000000005</v>
      </c>
      <c r="I9" s="97">
        <v>849.95600000000002</v>
      </c>
      <c r="J9" s="97">
        <v>185.08799999999999</v>
      </c>
      <c r="K9" s="97">
        <v>327.46300000000002</v>
      </c>
      <c r="L9" s="97">
        <v>672.26800000000003</v>
      </c>
      <c r="M9" s="97">
        <v>169.779</v>
      </c>
      <c r="N9" s="102">
        <v>102.22799999999999</v>
      </c>
    </row>
    <row r="10" spans="1:14" ht="24.75" customHeight="1">
      <c r="A10" s="165" t="s">
        <v>212</v>
      </c>
      <c r="B10" s="94" t="s">
        <v>207</v>
      </c>
      <c r="C10" s="95">
        <v>636.51300000000003</v>
      </c>
      <c r="D10" s="95"/>
      <c r="E10" s="95"/>
      <c r="F10" s="95">
        <v>87.305000000000007</v>
      </c>
      <c r="G10" s="95"/>
      <c r="H10" s="95"/>
      <c r="I10" s="95"/>
      <c r="J10" s="95"/>
      <c r="K10" s="95">
        <v>549.20799999999997</v>
      </c>
      <c r="L10" s="95"/>
      <c r="M10" s="95"/>
      <c r="N10" s="101"/>
    </row>
    <row r="11" spans="1:14" ht="14.25" customHeight="1">
      <c r="A11" s="165" t="s">
        <v>212</v>
      </c>
      <c r="B11" s="94" t="s">
        <v>208</v>
      </c>
      <c r="C11" s="95">
        <v>122.733</v>
      </c>
      <c r="D11" s="95">
        <v>122.733</v>
      </c>
      <c r="E11" s="95"/>
      <c r="F11" s="95"/>
      <c r="G11" s="95"/>
      <c r="H11" s="95"/>
      <c r="I11" s="95"/>
      <c r="J11" s="95"/>
      <c r="K11" s="95"/>
      <c r="L11" s="95"/>
      <c r="M11" s="95"/>
      <c r="N11" s="101"/>
    </row>
    <row r="12" spans="1:14" ht="14.25" customHeight="1">
      <c r="A12" s="165" t="s">
        <v>212</v>
      </c>
      <c r="B12" s="94" t="s">
        <v>98</v>
      </c>
      <c r="C12" s="95">
        <v>111.747</v>
      </c>
      <c r="D12" s="95"/>
      <c r="E12" s="95"/>
      <c r="F12" s="95"/>
      <c r="G12" s="95">
        <v>33.581000000000003</v>
      </c>
      <c r="H12" s="95">
        <v>26.707999999999998</v>
      </c>
      <c r="I12" s="95">
        <v>25.2</v>
      </c>
      <c r="J12" s="95">
        <v>26.257999999999999</v>
      </c>
      <c r="K12" s="95"/>
      <c r="L12" s="95"/>
      <c r="M12" s="95"/>
      <c r="N12" s="101"/>
    </row>
    <row r="13" spans="1:14" ht="14.25" customHeight="1">
      <c r="A13" s="165" t="s">
        <v>212</v>
      </c>
      <c r="B13" s="94" t="s">
        <v>213</v>
      </c>
      <c r="C13" s="95">
        <v>385.416</v>
      </c>
      <c r="D13" s="95">
        <v>4.8840000000000003</v>
      </c>
      <c r="E13" s="95"/>
      <c r="F13" s="95"/>
      <c r="G13" s="95">
        <v>85.775000000000006</v>
      </c>
      <c r="H13" s="95"/>
      <c r="I13" s="95">
        <v>53.722000000000001</v>
      </c>
      <c r="J13" s="95"/>
      <c r="K13" s="95">
        <v>178.71899999999999</v>
      </c>
      <c r="L13" s="95">
        <v>12.071999999999999</v>
      </c>
      <c r="M13" s="95"/>
      <c r="N13" s="101">
        <v>50.244</v>
      </c>
    </row>
    <row r="14" spans="1:14" ht="14.25" customHeight="1">
      <c r="A14" s="165" t="s">
        <v>212</v>
      </c>
      <c r="B14" s="94" t="s">
        <v>214</v>
      </c>
      <c r="C14" s="95">
        <v>611.96600000000001</v>
      </c>
      <c r="D14" s="95"/>
      <c r="E14" s="95"/>
      <c r="F14" s="95">
        <v>84.885999999999996</v>
      </c>
      <c r="G14" s="95"/>
      <c r="H14" s="95">
        <v>80.707999999999998</v>
      </c>
      <c r="I14" s="95"/>
      <c r="J14" s="95"/>
      <c r="K14" s="95">
        <v>446.37200000000001</v>
      </c>
      <c r="L14" s="95"/>
      <c r="M14" s="95"/>
      <c r="N14" s="101"/>
    </row>
    <row r="15" spans="1:14" ht="14.25" customHeight="1">
      <c r="A15" s="165" t="s">
        <v>212</v>
      </c>
      <c r="B15" s="94" t="s">
        <v>215</v>
      </c>
      <c r="C15" s="95">
        <v>1077.922</v>
      </c>
      <c r="D15" s="95"/>
      <c r="E15" s="95"/>
      <c r="F15" s="95">
        <v>41.167000000000002</v>
      </c>
      <c r="G15" s="95">
        <v>536.63300000000004</v>
      </c>
      <c r="H15" s="95">
        <v>494.28800000000001</v>
      </c>
      <c r="I15" s="95">
        <v>5.8339999999999996</v>
      </c>
      <c r="J15" s="95"/>
      <c r="K15" s="95"/>
      <c r="L15" s="95"/>
      <c r="M15" s="95"/>
      <c r="N15" s="101"/>
    </row>
    <row r="16" spans="1:14" ht="14.25" customHeight="1">
      <c r="A16" s="165" t="s">
        <v>212</v>
      </c>
      <c r="B16" s="94" t="s">
        <v>216</v>
      </c>
      <c r="C16" s="95">
        <v>198.70599999999999</v>
      </c>
      <c r="D16" s="95"/>
      <c r="E16" s="95"/>
      <c r="F16" s="95">
        <v>28.513999999999999</v>
      </c>
      <c r="G16" s="95"/>
      <c r="H16" s="95">
        <v>49.56</v>
      </c>
      <c r="I16" s="95">
        <v>120.63200000000001</v>
      </c>
      <c r="J16" s="95"/>
      <c r="K16" s="95"/>
      <c r="L16" s="95"/>
      <c r="M16" s="95"/>
      <c r="N16" s="101"/>
    </row>
    <row r="17" spans="1:14" ht="14.25" customHeight="1">
      <c r="A17" s="165" t="s">
        <v>212</v>
      </c>
      <c r="B17" s="96" t="s">
        <v>188</v>
      </c>
      <c r="C17" s="97">
        <v>3145.0030000000002</v>
      </c>
      <c r="D17" s="97">
        <v>127.617</v>
      </c>
      <c r="E17" s="97"/>
      <c r="F17" s="97">
        <v>241.87200000000001</v>
      </c>
      <c r="G17" s="97">
        <v>655.98900000000003</v>
      </c>
      <c r="H17" s="97">
        <v>651.26400000000001</v>
      </c>
      <c r="I17" s="97">
        <v>205.38800000000001</v>
      </c>
      <c r="J17" s="97">
        <v>26.257999999999999</v>
      </c>
      <c r="K17" s="97">
        <v>1174.299</v>
      </c>
      <c r="L17" s="97">
        <v>12.071999999999999</v>
      </c>
      <c r="M17" s="97"/>
      <c r="N17" s="102">
        <v>50.244</v>
      </c>
    </row>
    <row r="18" spans="1:14" ht="14.25" customHeight="1">
      <c r="A18" s="165" t="s">
        <v>217</v>
      </c>
      <c r="B18" s="94" t="s">
        <v>80</v>
      </c>
      <c r="C18" s="95">
        <v>64.44</v>
      </c>
      <c r="D18" s="95"/>
      <c r="E18" s="95"/>
      <c r="F18" s="95">
        <v>44.095999999999997</v>
      </c>
      <c r="G18" s="95"/>
      <c r="H18" s="95">
        <v>20.344000000000001</v>
      </c>
      <c r="I18" s="95"/>
      <c r="J18" s="95"/>
      <c r="K18" s="95"/>
      <c r="L18" s="95"/>
      <c r="M18" s="95"/>
      <c r="N18" s="101"/>
    </row>
    <row r="19" spans="1:14" ht="24.75" customHeight="1">
      <c r="A19" s="165" t="s">
        <v>217</v>
      </c>
      <c r="B19" s="94" t="s">
        <v>207</v>
      </c>
      <c r="C19" s="95">
        <v>510.52699999999999</v>
      </c>
      <c r="D19" s="95"/>
      <c r="E19" s="95"/>
      <c r="F19" s="95">
        <v>73.52</v>
      </c>
      <c r="G19" s="95"/>
      <c r="H19" s="95"/>
      <c r="I19" s="95"/>
      <c r="J19" s="95"/>
      <c r="K19" s="95">
        <v>437.00700000000001</v>
      </c>
      <c r="L19" s="95"/>
      <c r="M19" s="95"/>
      <c r="N19" s="101"/>
    </row>
    <row r="20" spans="1:14" ht="14.25" customHeight="1">
      <c r="A20" s="165" t="s">
        <v>217</v>
      </c>
      <c r="B20" s="94" t="s">
        <v>208</v>
      </c>
      <c r="C20" s="95">
        <v>94.501999999999995</v>
      </c>
      <c r="D20" s="95">
        <v>94.501999999999995</v>
      </c>
      <c r="E20" s="95"/>
      <c r="F20" s="95"/>
      <c r="G20" s="95"/>
      <c r="H20" s="95"/>
      <c r="I20" s="95"/>
      <c r="J20" s="95"/>
      <c r="K20" s="95"/>
      <c r="L20" s="95"/>
      <c r="M20" s="95"/>
      <c r="N20" s="101"/>
    </row>
    <row r="21" spans="1:14" ht="14.25" customHeight="1">
      <c r="A21" s="165" t="s">
        <v>217</v>
      </c>
      <c r="B21" s="94" t="s">
        <v>98</v>
      </c>
      <c r="C21" s="95">
        <v>80.542000000000002</v>
      </c>
      <c r="D21" s="95"/>
      <c r="E21" s="95"/>
      <c r="F21" s="95"/>
      <c r="G21" s="95">
        <v>24.315000000000001</v>
      </c>
      <c r="H21" s="95">
        <v>26.428000000000001</v>
      </c>
      <c r="I21" s="95">
        <v>14.564</v>
      </c>
      <c r="J21" s="95">
        <v>15.234999999999999</v>
      </c>
      <c r="K21" s="95"/>
      <c r="L21" s="95"/>
      <c r="M21" s="95"/>
      <c r="N21" s="101"/>
    </row>
    <row r="22" spans="1:14" ht="14.25" customHeight="1">
      <c r="A22" s="165" t="s">
        <v>217</v>
      </c>
      <c r="B22" s="94" t="s">
        <v>213</v>
      </c>
      <c r="C22" s="95">
        <v>416.87099999999998</v>
      </c>
      <c r="D22" s="95">
        <v>3.948</v>
      </c>
      <c r="E22" s="95"/>
      <c r="F22" s="95"/>
      <c r="G22" s="95">
        <v>93</v>
      </c>
      <c r="H22" s="95"/>
      <c r="I22" s="95">
        <v>41.786000000000001</v>
      </c>
      <c r="J22" s="95"/>
      <c r="K22" s="95">
        <v>171.92500000000001</v>
      </c>
      <c r="L22" s="95">
        <v>12.071999999999999</v>
      </c>
      <c r="M22" s="95"/>
      <c r="N22" s="101">
        <v>94.14</v>
      </c>
    </row>
    <row r="23" spans="1:14" ht="14.25" customHeight="1">
      <c r="A23" s="165" t="s">
        <v>217</v>
      </c>
      <c r="B23" s="94" t="s">
        <v>214</v>
      </c>
      <c r="C23" s="95">
        <v>675.50699999999995</v>
      </c>
      <c r="D23" s="95"/>
      <c r="E23" s="95"/>
      <c r="F23" s="95">
        <v>68.703999999999994</v>
      </c>
      <c r="G23" s="95">
        <v>36.012999999999998</v>
      </c>
      <c r="H23" s="95">
        <v>33.234000000000002</v>
      </c>
      <c r="I23" s="95"/>
      <c r="J23" s="95"/>
      <c r="K23" s="95">
        <v>537.55600000000004</v>
      </c>
      <c r="L23" s="95"/>
      <c r="M23" s="95"/>
      <c r="N23" s="101"/>
    </row>
    <row r="24" spans="1:14" ht="14.25" customHeight="1">
      <c r="A24" s="165" t="s">
        <v>217</v>
      </c>
      <c r="B24" s="94" t="s">
        <v>215</v>
      </c>
      <c r="C24" s="95">
        <v>1838.106</v>
      </c>
      <c r="D24" s="95"/>
      <c r="E24" s="95"/>
      <c r="F24" s="95">
        <v>26.777999999999999</v>
      </c>
      <c r="G24" s="95">
        <v>139.255</v>
      </c>
      <c r="H24" s="95">
        <v>981.548</v>
      </c>
      <c r="I24" s="95">
        <v>690.52499999999998</v>
      </c>
      <c r="J24" s="95"/>
      <c r="K24" s="95"/>
      <c r="L24" s="95"/>
      <c r="M24" s="95"/>
      <c r="N24" s="101"/>
    </row>
    <row r="25" spans="1:14" ht="14.25" customHeight="1">
      <c r="A25" s="165" t="s">
        <v>217</v>
      </c>
      <c r="B25" s="96" t="s">
        <v>188</v>
      </c>
      <c r="C25" s="97">
        <v>3680.4949999999999</v>
      </c>
      <c r="D25" s="97">
        <v>98.45</v>
      </c>
      <c r="E25" s="97"/>
      <c r="F25" s="97">
        <v>213.09800000000001</v>
      </c>
      <c r="G25" s="97">
        <v>292.58300000000003</v>
      </c>
      <c r="H25" s="97">
        <v>1061.5540000000001</v>
      </c>
      <c r="I25" s="97">
        <v>746.875</v>
      </c>
      <c r="J25" s="97">
        <v>15.234999999999999</v>
      </c>
      <c r="K25" s="97">
        <v>1146.4880000000001</v>
      </c>
      <c r="L25" s="97">
        <v>12.071999999999999</v>
      </c>
      <c r="M25" s="97"/>
      <c r="N25" s="102">
        <v>94.14</v>
      </c>
    </row>
    <row r="26" spans="1:14" ht="24.75" customHeight="1">
      <c r="A26" s="165" t="s">
        <v>218</v>
      </c>
      <c r="B26" s="94" t="s">
        <v>207</v>
      </c>
      <c r="C26" s="95">
        <v>340.495</v>
      </c>
      <c r="D26" s="95"/>
      <c r="E26" s="95"/>
      <c r="F26" s="95">
        <v>89.91</v>
      </c>
      <c r="G26" s="95"/>
      <c r="H26" s="95">
        <v>46.417000000000002</v>
      </c>
      <c r="I26" s="95"/>
      <c r="J26" s="95"/>
      <c r="K26" s="95">
        <v>204.16800000000001</v>
      </c>
      <c r="L26" s="95"/>
      <c r="M26" s="95"/>
      <c r="N26" s="101"/>
    </row>
    <row r="27" spans="1:14" ht="14.25" customHeight="1">
      <c r="A27" s="165" t="s">
        <v>218</v>
      </c>
      <c r="B27" s="94" t="s">
        <v>136</v>
      </c>
      <c r="C27" s="95">
        <v>51.387999999999998</v>
      </c>
      <c r="D27" s="95"/>
      <c r="E27" s="95"/>
      <c r="F27" s="95"/>
      <c r="G27" s="95">
        <v>11.492000000000001</v>
      </c>
      <c r="H27" s="95"/>
      <c r="I27" s="95">
        <v>39.896000000000001</v>
      </c>
      <c r="J27" s="95"/>
      <c r="K27" s="95"/>
      <c r="L27" s="95"/>
      <c r="M27" s="95"/>
      <c r="N27" s="101"/>
    </row>
    <row r="28" spans="1:14" ht="14.25" customHeight="1">
      <c r="A28" s="165" t="s">
        <v>218</v>
      </c>
      <c r="B28" s="94" t="s">
        <v>208</v>
      </c>
      <c r="C28" s="95">
        <v>40.588000000000001</v>
      </c>
      <c r="D28" s="95">
        <v>40.588000000000001</v>
      </c>
      <c r="E28" s="95"/>
      <c r="F28" s="95"/>
      <c r="G28" s="95"/>
      <c r="H28" s="95"/>
      <c r="I28" s="95"/>
      <c r="J28" s="95"/>
      <c r="K28" s="95"/>
      <c r="L28" s="95"/>
      <c r="M28" s="95"/>
      <c r="N28" s="101"/>
    </row>
    <row r="29" spans="1:14" ht="14.25" customHeight="1">
      <c r="A29" s="165" t="s">
        <v>218</v>
      </c>
      <c r="B29" s="94" t="s">
        <v>98</v>
      </c>
      <c r="C29" s="95">
        <v>56.088000000000001</v>
      </c>
      <c r="D29" s="95"/>
      <c r="E29" s="95"/>
      <c r="F29" s="95"/>
      <c r="G29" s="95">
        <v>16.297999999999998</v>
      </c>
      <c r="H29" s="95">
        <v>8.6620000000000008</v>
      </c>
      <c r="I29" s="95">
        <v>14.792</v>
      </c>
      <c r="J29" s="95">
        <v>16.335999999999999</v>
      </c>
      <c r="K29" s="95"/>
      <c r="L29" s="95"/>
      <c r="M29" s="95"/>
      <c r="N29" s="101"/>
    </row>
    <row r="30" spans="1:14" ht="14.25" customHeight="1">
      <c r="A30" s="165" t="s">
        <v>218</v>
      </c>
      <c r="B30" s="94" t="s">
        <v>213</v>
      </c>
      <c r="C30" s="95">
        <v>215.47200000000001</v>
      </c>
      <c r="D30" s="95"/>
      <c r="E30" s="95"/>
      <c r="F30" s="95"/>
      <c r="G30" s="95">
        <v>46.682000000000002</v>
      </c>
      <c r="H30" s="95"/>
      <c r="I30" s="95"/>
      <c r="J30" s="95"/>
      <c r="K30" s="95">
        <v>11.42</v>
      </c>
      <c r="L30" s="95">
        <v>157.37</v>
      </c>
      <c r="M30" s="95"/>
      <c r="N30" s="101"/>
    </row>
    <row r="31" spans="1:14" ht="14.25" customHeight="1">
      <c r="A31" s="165" t="s">
        <v>218</v>
      </c>
      <c r="B31" s="94" t="s">
        <v>214</v>
      </c>
      <c r="C31" s="95">
        <v>795.08199999999999</v>
      </c>
      <c r="D31" s="95"/>
      <c r="E31" s="95"/>
      <c r="F31" s="95">
        <v>126.93600000000001</v>
      </c>
      <c r="G31" s="95">
        <v>128.01599999999999</v>
      </c>
      <c r="H31" s="95">
        <v>215.36600000000001</v>
      </c>
      <c r="I31" s="95">
        <v>134.47200000000001</v>
      </c>
      <c r="J31" s="95"/>
      <c r="K31" s="95">
        <v>190.292</v>
      </c>
      <c r="L31" s="95"/>
      <c r="M31" s="95"/>
      <c r="N31" s="101"/>
    </row>
    <row r="32" spans="1:14" ht="14.25" customHeight="1">
      <c r="A32" s="165" t="s">
        <v>218</v>
      </c>
      <c r="B32" s="94" t="s">
        <v>215</v>
      </c>
      <c r="C32" s="95">
        <v>531.09299999999996</v>
      </c>
      <c r="D32" s="95"/>
      <c r="E32" s="95"/>
      <c r="F32" s="95"/>
      <c r="G32" s="95">
        <v>531.09299999999996</v>
      </c>
      <c r="H32" s="95"/>
      <c r="I32" s="95"/>
      <c r="J32" s="95"/>
      <c r="K32" s="95"/>
      <c r="L32" s="95"/>
      <c r="M32" s="95"/>
      <c r="N32" s="101"/>
    </row>
    <row r="33" spans="1:14" ht="14.25" customHeight="1">
      <c r="A33" s="165" t="s">
        <v>218</v>
      </c>
      <c r="B33" s="94" t="s">
        <v>216</v>
      </c>
      <c r="C33" s="95">
        <v>4691.2259999999997</v>
      </c>
      <c r="D33" s="95"/>
      <c r="E33" s="95"/>
      <c r="F33" s="95"/>
      <c r="G33" s="95">
        <v>645.57799999999997</v>
      </c>
      <c r="H33" s="95"/>
      <c r="I33" s="95"/>
      <c r="J33" s="95">
        <v>299.072</v>
      </c>
      <c r="K33" s="95">
        <v>3746.576</v>
      </c>
      <c r="L33" s="95"/>
      <c r="M33" s="95"/>
      <c r="N33" s="101"/>
    </row>
    <row r="34" spans="1:14" ht="14.25" customHeight="1">
      <c r="A34" s="165" t="s">
        <v>218</v>
      </c>
      <c r="B34" s="96" t="s">
        <v>188</v>
      </c>
      <c r="C34" s="97">
        <v>6721.4319999999998</v>
      </c>
      <c r="D34" s="97">
        <v>40.588000000000001</v>
      </c>
      <c r="E34" s="97"/>
      <c r="F34" s="97">
        <v>216.846</v>
      </c>
      <c r="G34" s="97">
        <v>1379.1590000000001</v>
      </c>
      <c r="H34" s="97">
        <v>270.44499999999999</v>
      </c>
      <c r="I34" s="97">
        <v>189.16</v>
      </c>
      <c r="J34" s="97">
        <v>315.40800000000002</v>
      </c>
      <c r="K34" s="97">
        <v>4152.4560000000001</v>
      </c>
      <c r="L34" s="97">
        <v>157.37</v>
      </c>
      <c r="M34" s="97"/>
      <c r="N34" s="102"/>
    </row>
    <row r="35" spans="1:14" ht="14.25" customHeight="1">
      <c r="A35" s="165" t="s">
        <v>219</v>
      </c>
      <c r="B35" s="94" t="s">
        <v>80</v>
      </c>
      <c r="C35" s="95">
        <v>64.44</v>
      </c>
      <c r="D35" s="95"/>
      <c r="E35" s="95"/>
      <c r="F35" s="95">
        <v>44.095999999999997</v>
      </c>
      <c r="G35" s="95"/>
      <c r="H35" s="95">
        <v>20.344000000000001</v>
      </c>
      <c r="I35" s="95"/>
      <c r="J35" s="95"/>
      <c r="K35" s="95"/>
      <c r="L35" s="95"/>
      <c r="M35" s="95"/>
      <c r="N35" s="101"/>
    </row>
    <row r="36" spans="1:14" ht="24.75" customHeight="1">
      <c r="A36" s="165" t="s">
        <v>219</v>
      </c>
      <c r="B36" s="94" t="s">
        <v>207</v>
      </c>
      <c r="C36" s="95">
        <v>1722.039</v>
      </c>
      <c r="D36" s="95"/>
      <c r="E36" s="95"/>
      <c r="F36" s="95">
        <v>260.61500000000001</v>
      </c>
      <c r="G36" s="95"/>
      <c r="H36" s="95">
        <v>46.417000000000002</v>
      </c>
      <c r="I36" s="95"/>
      <c r="J36" s="95"/>
      <c r="K36" s="95">
        <v>1415.0070000000001</v>
      </c>
      <c r="L36" s="95"/>
      <c r="M36" s="95"/>
      <c r="N36" s="101"/>
    </row>
    <row r="37" spans="1:14" ht="14.25" customHeight="1">
      <c r="A37" s="165" t="s">
        <v>219</v>
      </c>
      <c r="B37" s="94" t="s">
        <v>136</v>
      </c>
      <c r="C37" s="95">
        <v>51.387999999999998</v>
      </c>
      <c r="D37" s="95"/>
      <c r="E37" s="95"/>
      <c r="F37" s="95"/>
      <c r="G37" s="95">
        <v>11.492000000000001</v>
      </c>
      <c r="H37" s="95"/>
      <c r="I37" s="95">
        <v>39.896000000000001</v>
      </c>
      <c r="J37" s="95"/>
      <c r="K37" s="95"/>
      <c r="L37" s="95"/>
      <c r="M37" s="95"/>
      <c r="N37" s="101"/>
    </row>
    <row r="38" spans="1:14" ht="14.25" customHeight="1">
      <c r="A38" s="165" t="s">
        <v>219</v>
      </c>
      <c r="B38" s="94" t="s">
        <v>208</v>
      </c>
      <c r="C38" s="95">
        <v>267.19499999999999</v>
      </c>
      <c r="D38" s="95">
        <v>257.82299999999998</v>
      </c>
      <c r="E38" s="95"/>
      <c r="F38" s="95">
        <v>9.3719999999999999</v>
      </c>
      <c r="G38" s="95"/>
      <c r="H38" s="95"/>
      <c r="I38" s="95"/>
      <c r="J38" s="95"/>
      <c r="K38" s="95"/>
      <c r="L38" s="95"/>
      <c r="M38" s="95"/>
      <c r="N38" s="101"/>
    </row>
    <row r="39" spans="1:14" ht="14.25" customHeight="1">
      <c r="A39" s="165" t="s">
        <v>219</v>
      </c>
      <c r="B39" s="94" t="s">
        <v>98</v>
      </c>
      <c r="C39" s="95">
        <v>248.37700000000001</v>
      </c>
      <c r="D39" s="95"/>
      <c r="E39" s="95"/>
      <c r="F39" s="95"/>
      <c r="G39" s="95">
        <v>74.194000000000003</v>
      </c>
      <c r="H39" s="95">
        <v>61.798000000000002</v>
      </c>
      <c r="I39" s="95">
        <v>54.555999999999997</v>
      </c>
      <c r="J39" s="95">
        <v>57.829000000000001</v>
      </c>
      <c r="K39" s="95"/>
      <c r="L39" s="95"/>
      <c r="M39" s="95"/>
      <c r="N39" s="101"/>
    </row>
    <row r="40" spans="1:14" ht="14.25" customHeight="1">
      <c r="A40" s="165" t="s">
        <v>219</v>
      </c>
      <c r="B40" s="94" t="s">
        <v>213</v>
      </c>
      <c r="C40" s="95">
        <v>1017.759</v>
      </c>
      <c r="D40" s="95">
        <v>8.8320000000000007</v>
      </c>
      <c r="E40" s="95"/>
      <c r="F40" s="95"/>
      <c r="G40" s="95">
        <v>225.45699999999999</v>
      </c>
      <c r="H40" s="95"/>
      <c r="I40" s="95">
        <v>95.507999999999996</v>
      </c>
      <c r="J40" s="95"/>
      <c r="K40" s="95">
        <v>362.06400000000002</v>
      </c>
      <c r="L40" s="95">
        <v>181.51400000000001</v>
      </c>
      <c r="M40" s="95"/>
      <c r="N40" s="101">
        <v>144.38399999999999</v>
      </c>
    </row>
    <row r="41" spans="1:14" ht="14.25" customHeight="1">
      <c r="A41" s="165" t="s">
        <v>219</v>
      </c>
      <c r="B41" s="94" t="s">
        <v>214</v>
      </c>
      <c r="C41" s="95">
        <v>2082.5549999999998</v>
      </c>
      <c r="D41" s="95"/>
      <c r="E41" s="95"/>
      <c r="F41" s="95">
        <v>280.52600000000001</v>
      </c>
      <c r="G41" s="95">
        <v>164.029</v>
      </c>
      <c r="H41" s="95">
        <v>329.30799999999999</v>
      </c>
      <c r="I41" s="95">
        <v>134.47200000000001</v>
      </c>
      <c r="J41" s="95"/>
      <c r="K41" s="95">
        <v>1174.22</v>
      </c>
      <c r="L41" s="95"/>
      <c r="M41" s="95"/>
      <c r="N41" s="101"/>
    </row>
    <row r="42" spans="1:14" ht="14.25" customHeight="1">
      <c r="A42" s="165" t="s">
        <v>219</v>
      </c>
      <c r="B42" s="94" t="s">
        <v>215</v>
      </c>
      <c r="C42" s="95">
        <v>3447.1210000000001</v>
      </c>
      <c r="D42" s="95"/>
      <c r="E42" s="95"/>
      <c r="F42" s="95">
        <v>67.944999999999993</v>
      </c>
      <c r="G42" s="95">
        <v>1206.981</v>
      </c>
      <c r="H42" s="95">
        <v>1475.836</v>
      </c>
      <c r="I42" s="95">
        <v>696.35900000000004</v>
      </c>
      <c r="J42" s="95"/>
      <c r="K42" s="95"/>
      <c r="L42" s="95"/>
      <c r="M42" s="95"/>
      <c r="N42" s="101"/>
    </row>
    <row r="43" spans="1:14" ht="14.25" customHeight="1">
      <c r="A43" s="165" t="s">
        <v>219</v>
      </c>
      <c r="B43" s="94" t="s">
        <v>209</v>
      </c>
      <c r="C43" s="95">
        <v>2445.4479999999999</v>
      </c>
      <c r="D43" s="95"/>
      <c r="E43" s="95">
        <v>79.66</v>
      </c>
      <c r="F43" s="95">
        <v>4.4800000000000004</v>
      </c>
      <c r="G43" s="95">
        <v>55.7</v>
      </c>
      <c r="H43" s="95">
        <v>906.09400000000005</v>
      </c>
      <c r="I43" s="95">
        <v>167.31200000000001</v>
      </c>
      <c r="J43" s="95">
        <v>185.08799999999999</v>
      </c>
      <c r="K43" s="95">
        <v>102.839</v>
      </c>
      <c r="L43" s="95">
        <v>672.26800000000003</v>
      </c>
      <c r="M43" s="95">
        <v>169.779</v>
      </c>
      <c r="N43" s="101">
        <v>102.22799999999999</v>
      </c>
    </row>
    <row r="44" spans="1:14" ht="14.25" customHeight="1">
      <c r="A44" s="165" t="s">
        <v>219</v>
      </c>
      <c r="B44" s="94" t="s">
        <v>210</v>
      </c>
      <c r="C44" s="95">
        <v>101.616</v>
      </c>
      <c r="D44" s="95"/>
      <c r="E44" s="95"/>
      <c r="F44" s="95"/>
      <c r="G44" s="95">
        <v>101.616</v>
      </c>
      <c r="H44" s="95"/>
      <c r="I44" s="95"/>
      <c r="J44" s="95"/>
      <c r="K44" s="95"/>
      <c r="L44" s="95"/>
      <c r="M44" s="95"/>
      <c r="N44" s="101"/>
    </row>
    <row r="45" spans="1:14" ht="14.25" customHeight="1">
      <c r="A45" s="165" t="s">
        <v>219</v>
      </c>
      <c r="B45" s="94" t="s">
        <v>211</v>
      </c>
      <c r="C45" s="95">
        <v>682.64400000000001</v>
      </c>
      <c r="D45" s="95"/>
      <c r="E45" s="95"/>
      <c r="F45" s="95"/>
      <c r="G45" s="95"/>
      <c r="H45" s="95"/>
      <c r="I45" s="95">
        <v>682.64400000000001</v>
      </c>
      <c r="J45" s="95"/>
      <c r="K45" s="95"/>
      <c r="L45" s="95"/>
      <c r="M45" s="95"/>
      <c r="N45" s="101"/>
    </row>
    <row r="46" spans="1:14" ht="14.25" customHeight="1">
      <c r="A46" s="165" t="s">
        <v>219</v>
      </c>
      <c r="B46" s="94" t="s">
        <v>216</v>
      </c>
      <c r="C46" s="95">
        <v>4889.9319999999998</v>
      </c>
      <c r="D46" s="95"/>
      <c r="E46" s="95"/>
      <c r="F46" s="95">
        <v>28.513999999999999</v>
      </c>
      <c r="G46" s="95">
        <v>645.57799999999997</v>
      </c>
      <c r="H46" s="95">
        <v>49.56</v>
      </c>
      <c r="I46" s="95">
        <v>120.63200000000001</v>
      </c>
      <c r="J46" s="95">
        <v>299.072</v>
      </c>
      <c r="K46" s="95">
        <v>3746.576</v>
      </c>
      <c r="L46" s="95"/>
      <c r="M46" s="95"/>
      <c r="N46" s="101"/>
    </row>
    <row r="47" spans="1:14" ht="14.25" customHeight="1">
      <c r="A47" s="166" t="s">
        <v>219</v>
      </c>
      <c r="B47" s="98" t="s">
        <v>220</v>
      </c>
      <c r="C47" s="99">
        <v>17020.513999999999</v>
      </c>
      <c r="D47" s="99">
        <v>266.65499999999997</v>
      </c>
      <c r="E47" s="99">
        <v>79.66</v>
      </c>
      <c r="F47" s="99">
        <v>695.548</v>
      </c>
      <c r="G47" s="99">
        <v>2485.047</v>
      </c>
      <c r="H47" s="99">
        <v>2889.357</v>
      </c>
      <c r="I47" s="99">
        <v>1991.3789999999999</v>
      </c>
      <c r="J47" s="99">
        <v>541.98900000000003</v>
      </c>
      <c r="K47" s="99">
        <v>6800.7060000000001</v>
      </c>
      <c r="L47" s="99">
        <v>853.78200000000004</v>
      </c>
      <c r="M47" s="99">
        <v>169.779</v>
      </c>
      <c r="N47" s="103">
        <v>246.61199999999999</v>
      </c>
    </row>
  </sheetData>
  <mergeCells count="11">
    <mergeCell ref="A1:N1"/>
    <mergeCell ref="D2:E2"/>
    <mergeCell ref="F2:N2"/>
    <mergeCell ref="A2:A3"/>
    <mergeCell ref="A4:A9"/>
    <mergeCell ref="C2:C3"/>
    <mergeCell ref="A10:A17"/>
    <mergeCell ref="A18:A25"/>
    <mergeCell ref="A26:A34"/>
    <mergeCell ref="A35:A47"/>
    <mergeCell ref="B2:B3"/>
  </mergeCells>
  <phoneticPr fontId="34" type="noConversion"/>
  <printOptions horizontalCentered="1"/>
  <pageMargins left="0.20004921259842501" right="0.18963254593175899" top="1.1875" bottom="0.79166666666666696" header="0.59375" footer="0.58333333333333304"/>
  <pageSetup paperSize="9" orientation="landscape"/>
  <headerFooter scaleWithDoc="0" alignWithMargins="0">
    <oddHeader>&amp;L&amp;22
&amp;"宋体,加粗"&amp;9 工程名称：李宅别墅&amp;C&amp;"宋体,加粗"&amp;22 楼层构件类型级别直径汇总表(包含措施筋)
&amp;"宋体,加粗"&amp;9 编制日期：2021-01-25&amp;R&amp;22
&amp;"宋体,加粗"&amp;9 单位：kg</oddHeader>
    <oddFooter>&amp;L&amp;9&amp;C&amp;"宋体,加粗"&amp;9 第 &amp;P 页&amp;R&amp;9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25"/>
  <sheetViews>
    <sheetView workbookViewId="0">
      <selection activeCell="B57" sqref="B57"/>
    </sheetView>
  </sheetViews>
  <sheetFormatPr defaultColWidth="21.875" defaultRowHeight="19.149999999999999" customHeight="1" outlineLevelRow="1"/>
  <cols>
    <col min="1" max="1" width="12" style="46" customWidth="1"/>
    <col min="2" max="2" width="28.125" style="47" customWidth="1"/>
    <col min="3" max="3" width="13.125" style="48" customWidth="1"/>
    <col min="4" max="4" width="21.875" style="49"/>
    <col min="5" max="16384" width="21.875" style="48"/>
  </cols>
  <sheetData>
    <row r="1" spans="1:5" ht="35.450000000000003" customHeight="1">
      <c r="A1" s="172" t="s">
        <v>221</v>
      </c>
      <c r="B1" s="172"/>
      <c r="C1" s="172"/>
      <c r="D1" s="172"/>
      <c r="E1" s="172"/>
    </row>
    <row r="2" spans="1:5" ht="19.149999999999999" customHeight="1">
      <c r="A2" s="50" t="s">
        <v>1</v>
      </c>
      <c r="B2" s="51" t="s">
        <v>222</v>
      </c>
      <c r="C2" s="50" t="s">
        <v>4</v>
      </c>
      <c r="D2" s="52" t="s">
        <v>5</v>
      </c>
      <c r="E2" s="51" t="s">
        <v>6</v>
      </c>
    </row>
    <row r="3" spans="1:5" ht="19.149999999999999" customHeight="1">
      <c r="A3" s="53"/>
      <c r="B3" s="54" t="s">
        <v>223</v>
      </c>
      <c r="C3" s="53"/>
      <c r="D3" s="55"/>
      <c r="E3" s="54"/>
    </row>
    <row r="4" spans="1:5" ht="12.6" customHeight="1">
      <c r="A4" s="56" t="s">
        <v>224</v>
      </c>
      <c r="B4" s="57" t="s">
        <v>225</v>
      </c>
      <c r="C4" s="57"/>
      <c r="D4" s="58">
        <f>D5+D6+D7+D8+D9+D10</f>
        <v>80.984300000000005</v>
      </c>
      <c r="E4" s="59"/>
    </row>
    <row r="5" spans="1:5" ht="12.6" customHeight="1" outlineLevel="1">
      <c r="A5" s="60">
        <v>1</v>
      </c>
      <c r="B5" s="61" t="s">
        <v>43</v>
      </c>
      <c r="C5" s="62" t="s">
        <v>11</v>
      </c>
      <c r="D5" s="63">
        <v>2.3769999999999998</v>
      </c>
      <c r="E5" s="60"/>
    </row>
    <row r="6" spans="1:5" s="42" customFormat="1" ht="12.6" customHeight="1" outlineLevel="1">
      <c r="A6" s="60">
        <v>2</v>
      </c>
      <c r="B6" s="61" t="s">
        <v>226</v>
      </c>
      <c r="C6" s="62" t="s">
        <v>11</v>
      </c>
      <c r="D6" s="63">
        <v>5.8752000000000004</v>
      </c>
      <c r="E6" s="64"/>
    </row>
    <row r="7" spans="1:5" ht="12.6" customHeight="1" outlineLevel="1">
      <c r="A7" s="60">
        <v>3</v>
      </c>
      <c r="B7" s="65" t="s">
        <v>10</v>
      </c>
      <c r="C7" s="62" t="s">
        <v>11</v>
      </c>
      <c r="D7" s="66">
        <v>7.7279999999999998</v>
      </c>
      <c r="E7" s="64"/>
    </row>
    <row r="8" spans="1:5" ht="12.6" customHeight="1" outlineLevel="1">
      <c r="A8" s="60">
        <v>4</v>
      </c>
      <c r="B8" s="65" t="s">
        <v>12</v>
      </c>
      <c r="C8" s="62" t="s">
        <v>11</v>
      </c>
      <c r="D8" s="66">
        <v>53.6584</v>
      </c>
      <c r="E8" s="64" t="s">
        <v>227</v>
      </c>
    </row>
    <row r="9" spans="1:5" ht="12.6" customHeight="1" outlineLevel="1">
      <c r="A9" s="60">
        <v>5</v>
      </c>
      <c r="B9" s="61" t="s">
        <v>27</v>
      </c>
      <c r="C9" s="62" t="s">
        <v>11</v>
      </c>
      <c r="D9" s="63">
        <v>10.926600000000001</v>
      </c>
      <c r="E9" s="60"/>
    </row>
    <row r="10" spans="1:5" ht="12.6" customHeight="1" outlineLevel="1">
      <c r="A10" s="60">
        <v>6</v>
      </c>
      <c r="B10" s="62" t="s">
        <v>228</v>
      </c>
      <c r="C10" s="62" t="s">
        <v>11</v>
      </c>
      <c r="D10" s="63">
        <v>0.41909999999999997</v>
      </c>
      <c r="E10" s="60"/>
    </row>
    <row r="11" spans="1:5" ht="12.6" customHeight="1" outlineLevel="1">
      <c r="A11" s="60"/>
      <c r="B11" s="62"/>
      <c r="C11" s="62"/>
      <c r="D11" s="63"/>
      <c r="E11" s="60"/>
    </row>
    <row r="12" spans="1:5" s="43" customFormat="1" ht="19.149999999999999" customHeight="1">
      <c r="A12" s="60" t="s">
        <v>229</v>
      </c>
      <c r="B12" s="57" t="s">
        <v>230</v>
      </c>
      <c r="C12" s="62"/>
      <c r="D12" s="58">
        <f>D13+D14+D15+D16+D17+D18+D19+D20+D21+D22+D23+D24+D25+D26</f>
        <v>8.2414000000000005</v>
      </c>
      <c r="E12" s="67"/>
    </row>
    <row r="13" spans="1:5" s="43" customFormat="1" ht="19.149999999999999" customHeight="1" outlineLevel="1">
      <c r="A13" s="60">
        <v>1</v>
      </c>
      <c r="B13" s="62" t="s">
        <v>231</v>
      </c>
      <c r="C13" s="62" t="s">
        <v>18</v>
      </c>
      <c r="D13" s="63">
        <v>0</v>
      </c>
      <c r="E13" s="60"/>
    </row>
    <row r="14" spans="1:5" s="43" customFormat="1" ht="19.149999999999999" customHeight="1" outlineLevel="1">
      <c r="A14" s="60">
        <v>2</v>
      </c>
      <c r="B14" s="62" t="s">
        <v>29</v>
      </c>
      <c r="C14" s="62" t="s">
        <v>18</v>
      </c>
      <c r="D14" s="63">
        <v>7.9659999999999995E-2</v>
      </c>
      <c r="E14" s="60"/>
    </row>
    <row r="15" spans="1:5" s="43" customFormat="1" ht="19.149999999999999" customHeight="1" outlineLevel="1">
      <c r="A15" s="60">
        <v>3</v>
      </c>
      <c r="B15" s="62" t="s">
        <v>30</v>
      </c>
      <c r="C15" s="62" t="s">
        <v>18</v>
      </c>
      <c r="D15" s="68">
        <f>23.732/1000</f>
        <v>2.3732E-2</v>
      </c>
      <c r="E15" s="60" t="s">
        <v>232</v>
      </c>
    </row>
    <row r="16" spans="1:5" s="43" customFormat="1" ht="19.149999999999999" customHeight="1" outlineLevel="1">
      <c r="A16" s="60">
        <v>4</v>
      </c>
      <c r="B16" s="62" t="s">
        <v>31</v>
      </c>
      <c r="C16" s="62" t="s">
        <v>18</v>
      </c>
      <c r="D16" s="68">
        <f>157.316/1000</f>
        <v>0.15731600000000001</v>
      </c>
      <c r="E16" s="60"/>
    </row>
    <row r="17" spans="1:5" s="43" customFormat="1" ht="19.149999999999999" customHeight="1" outlineLevel="1">
      <c r="A17" s="60">
        <v>5</v>
      </c>
      <c r="B17" s="62" t="s">
        <v>32</v>
      </c>
      <c r="C17" s="62" t="s">
        <v>18</v>
      </c>
      <c r="D17" s="68">
        <f>943.078/1000</f>
        <v>0.94307799999999997</v>
      </c>
      <c r="E17" s="60"/>
    </row>
    <row r="18" spans="1:5" s="43" customFormat="1" ht="19.149999999999999" customHeight="1" outlineLevel="1">
      <c r="A18" s="60">
        <v>6</v>
      </c>
      <c r="B18" s="62" t="s">
        <v>33</v>
      </c>
      <c r="C18" s="62" t="s">
        <v>18</v>
      </c>
      <c r="D18" s="68">
        <f>889.562/1000</f>
        <v>0.88956199999999996</v>
      </c>
      <c r="E18" s="60"/>
    </row>
    <row r="19" spans="1:5" s="43" customFormat="1" ht="19.149999999999999" customHeight="1" outlineLevel="1">
      <c r="A19" s="60">
        <v>7</v>
      </c>
      <c r="B19" s="62" t="s">
        <v>34</v>
      </c>
      <c r="C19" s="62" t="s">
        <v>18</v>
      </c>
      <c r="D19" s="68">
        <f>185.088/1000</f>
        <v>0.185088</v>
      </c>
      <c r="E19" s="60"/>
    </row>
    <row r="20" spans="1:5" s="43" customFormat="1" ht="19.149999999999999" customHeight="1" outlineLevel="1">
      <c r="A20" s="60">
        <v>8</v>
      </c>
      <c r="B20" s="62" t="s">
        <v>35</v>
      </c>
      <c r="C20" s="62" t="s">
        <v>18</v>
      </c>
      <c r="D20" s="68">
        <f>327.463/1000</f>
        <v>0.327463</v>
      </c>
      <c r="E20" s="60"/>
    </row>
    <row r="21" spans="1:5" s="43" customFormat="1" ht="19.149999999999999" customHeight="1" outlineLevel="1">
      <c r="A21" s="60">
        <v>9</v>
      </c>
      <c r="B21" s="62" t="s">
        <v>36</v>
      </c>
      <c r="C21" s="62" t="s">
        <v>18</v>
      </c>
      <c r="D21" s="68">
        <f>672.268/1000</f>
        <v>0.67226799999999998</v>
      </c>
      <c r="E21" s="60"/>
    </row>
    <row r="22" spans="1:5" ht="19.149999999999999" customHeight="1" outlineLevel="1">
      <c r="A22" s="60">
        <v>10</v>
      </c>
      <c r="B22" s="62" t="s">
        <v>37</v>
      </c>
      <c r="C22" s="62" t="s">
        <v>18</v>
      </c>
      <c r="D22" s="68">
        <f>169.779/1000</f>
        <v>0.16977900000000001</v>
      </c>
      <c r="E22" s="60"/>
    </row>
    <row r="23" spans="1:5" ht="19.149999999999999" customHeight="1" outlineLevel="1">
      <c r="A23" s="60">
        <v>11</v>
      </c>
      <c r="B23" s="69" t="s">
        <v>38</v>
      </c>
      <c r="C23" s="62" t="s">
        <v>18</v>
      </c>
      <c r="D23" s="70">
        <f>102.228/1000</f>
        <v>0.102228</v>
      </c>
      <c r="E23" s="60"/>
    </row>
    <row r="24" spans="1:5" ht="19.149999999999999" customHeight="1" outlineLevel="1">
      <c r="A24" s="60">
        <v>12</v>
      </c>
      <c r="B24" s="71" t="s">
        <v>20</v>
      </c>
      <c r="C24" s="72" t="s">
        <v>18</v>
      </c>
      <c r="D24" s="66">
        <v>0.64557799999999999</v>
      </c>
      <c r="E24" s="175" t="s">
        <v>227</v>
      </c>
    </row>
    <row r="25" spans="1:5" ht="19.149999999999999" customHeight="1" outlineLevel="1">
      <c r="A25" s="60">
        <v>13</v>
      </c>
      <c r="B25" s="71" t="s">
        <v>21</v>
      </c>
      <c r="C25" s="72" t="s">
        <v>18</v>
      </c>
      <c r="D25" s="66">
        <v>0.299072</v>
      </c>
      <c r="E25" s="176"/>
    </row>
    <row r="26" spans="1:5" ht="19.149999999999999" customHeight="1" outlineLevel="1">
      <c r="A26" s="60">
        <v>14</v>
      </c>
      <c r="B26" s="71" t="s">
        <v>22</v>
      </c>
      <c r="C26" s="72" t="s">
        <v>18</v>
      </c>
      <c r="D26" s="66">
        <v>3.7465760000000001</v>
      </c>
      <c r="E26" s="177"/>
    </row>
    <row r="27" spans="1:5" s="44" customFormat="1" ht="19.149999999999999" customHeight="1" outlineLevel="1">
      <c r="A27" s="60">
        <v>15</v>
      </c>
      <c r="B27" s="73" t="s">
        <v>23</v>
      </c>
      <c r="C27" s="74"/>
      <c r="D27" s="75"/>
      <c r="E27" s="76"/>
    </row>
    <row r="28" spans="1:5" s="44" customFormat="1" ht="19.149999999999999" customHeight="1" outlineLevel="1">
      <c r="A28" s="60">
        <v>16</v>
      </c>
      <c r="B28" s="73" t="s">
        <v>233</v>
      </c>
      <c r="C28" s="74"/>
      <c r="D28" s="75"/>
      <c r="E28" s="76"/>
    </row>
    <row r="29" spans="1:5" ht="19.149999999999999" customHeight="1">
      <c r="A29" s="56" t="s">
        <v>234</v>
      </c>
      <c r="B29" s="77" t="s">
        <v>235</v>
      </c>
      <c r="C29" s="62"/>
      <c r="D29" s="58"/>
      <c r="E29" s="67"/>
    </row>
    <row r="30" spans="1:5" ht="19.149999999999999" customHeight="1" outlineLevel="1">
      <c r="A30" s="60">
        <v>1</v>
      </c>
      <c r="B30" s="62" t="s">
        <v>43</v>
      </c>
      <c r="C30" s="62" t="s">
        <v>15</v>
      </c>
      <c r="D30" s="63">
        <v>4.6787999999999998</v>
      </c>
      <c r="E30" s="60"/>
    </row>
    <row r="31" spans="1:5" ht="19.149999999999999" customHeight="1" outlineLevel="1">
      <c r="A31" s="60">
        <v>1</v>
      </c>
      <c r="B31" s="62" t="s">
        <v>226</v>
      </c>
      <c r="C31" s="62" t="s">
        <v>15</v>
      </c>
      <c r="D31" s="78">
        <v>14.135999999999999</v>
      </c>
      <c r="E31" s="60"/>
    </row>
    <row r="32" spans="1:5" ht="19.149999999999999" customHeight="1" outlineLevel="1">
      <c r="A32" s="60">
        <v>1</v>
      </c>
      <c r="B32" s="62" t="s">
        <v>19</v>
      </c>
      <c r="C32" s="62" t="s">
        <v>11</v>
      </c>
      <c r="D32" s="63">
        <v>23.0124</v>
      </c>
      <c r="E32" s="60"/>
    </row>
    <row r="33" spans="1:5" ht="19.149999999999999" customHeight="1" outlineLevel="1">
      <c r="A33" s="60">
        <v>1</v>
      </c>
      <c r="B33" s="62" t="s">
        <v>236</v>
      </c>
      <c r="C33" s="62" t="s">
        <v>15</v>
      </c>
      <c r="D33" s="63">
        <v>0</v>
      </c>
      <c r="E33" s="60"/>
    </row>
    <row r="34" spans="1:5" ht="19.149999999999999" customHeight="1" outlineLevel="1">
      <c r="A34" s="60">
        <v>1</v>
      </c>
      <c r="B34" s="62" t="s">
        <v>209</v>
      </c>
      <c r="C34" s="62" t="s">
        <v>15</v>
      </c>
      <c r="D34" s="63">
        <v>87.393000000000001</v>
      </c>
      <c r="E34" s="60"/>
    </row>
    <row r="35" spans="1:5" ht="19.149999999999999" customHeight="1" outlineLevel="1">
      <c r="A35" s="60">
        <v>1</v>
      </c>
      <c r="B35" s="62" t="s">
        <v>80</v>
      </c>
      <c r="C35" s="62" t="s">
        <v>15</v>
      </c>
      <c r="D35" s="78">
        <v>6.9595000000000002</v>
      </c>
      <c r="E35" s="60"/>
    </row>
    <row r="36" spans="1:5" ht="19.149999999999999" customHeight="1">
      <c r="A36" s="53"/>
      <c r="B36" s="54" t="s">
        <v>237</v>
      </c>
      <c r="C36" s="79"/>
      <c r="D36" s="80"/>
      <c r="E36" s="54"/>
    </row>
    <row r="37" spans="1:5" ht="19.149999999999999" customHeight="1">
      <c r="A37" s="56" t="s">
        <v>224</v>
      </c>
      <c r="B37" s="57" t="s">
        <v>225</v>
      </c>
      <c r="C37" s="62"/>
      <c r="D37" s="58">
        <f>SUBTOTAL(9,D38:D58)</f>
        <v>100.2885</v>
      </c>
      <c r="E37" s="67"/>
    </row>
    <row r="38" spans="1:5" s="43" customFormat="1" ht="19.149999999999999" customHeight="1" outlineLevel="1">
      <c r="A38" s="64">
        <v>9</v>
      </c>
      <c r="B38" s="62" t="s">
        <v>238</v>
      </c>
      <c r="C38" s="62" t="s">
        <v>11</v>
      </c>
      <c r="D38" s="63">
        <v>5.6800000000000003E-2</v>
      </c>
      <c r="E38" s="60"/>
    </row>
    <row r="39" spans="1:5" s="43" customFormat="1" ht="19.149999999999999" customHeight="1" outlineLevel="1">
      <c r="A39" s="64">
        <v>2</v>
      </c>
      <c r="B39" s="62" t="s">
        <v>228</v>
      </c>
      <c r="C39" s="62" t="s">
        <v>11</v>
      </c>
      <c r="D39" s="63">
        <v>10.3973</v>
      </c>
      <c r="E39" s="60"/>
    </row>
    <row r="40" spans="1:5" s="43" customFormat="1" ht="19.149999999999999" customHeight="1" outlineLevel="1">
      <c r="A40" s="64">
        <v>3</v>
      </c>
      <c r="B40" s="62" t="s">
        <v>109</v>
      </c>
      <c r="C40" s="62" t="s">
        <v>11</v>
      </c>
      <c r="D40" s="63">
        <v>0.67200000000000004</v>
      </c>
      <c r="E40" s="60"/>
    </row>
    <row r="41" spans="1:5" s="43" customFormat="1" ht="19.149999999999999" customHeight="1" outlineLevel="1">
      <c r="A41" s="64">
        <v>4</v>
      </c>
      <c r="B41" s="81" t="s">
        <v>239</v>
      </c>
      <c r="C41" s="62" t="s">
        <v>11</v>
      </c>
      <c r="D41" s="63">
        <v>3.9779</v>
      </c>
      <c r="E41" s="60"/>
    </row>
    <row r="42" spans="1:5" ht="19.149999999999999" customHeight="1" outlineLevel="1">
      <c r="A42" s="64">
        <v>5</v>
      </c>
      <c r="B42" s="81" t="s">
        <v>240</v>
      </c>
      <c r="C42" s="62" t="s">
        <v>11</v>
      </c>
      <c r="D42" s="63">
        <v>26.123899999999999</v>
      </c>
      <c r="E42" s="60"/>
    </row>
    <row r="43" spans="1:5" ht="19.149999999999999" customHeight="1" outlineLevel="1">
      <c r="A43" s="64">
        <v>6</v>
      </c>
      <c r="B43" s="81" t="s">
        <v>91</v>
      </c>
      <c r="C43" s="62" t="s">
        <v>11</v>
      </c>
      <c r="D43" s="63">
        <v>0.34560000000000002</v>
      </c>
      <c r="E43" s="60"/>
    </row>
    <row r="44" spans="1:5" ht="19.149999999999999" customHeight="1" outlineLevel="1">
      <c r="A44" s="64">
        <v>7</v>
      </c>
      <c r="B44" s="81" t="s">
        <v>93</v>
      </c>
      <c r="C44" s="62" t="s">
        <v>11</v>
      </c>
      <c r="D44" s="63">
        <v>0.74829999999999997</v>
      </c>
      <c r="E44" s="60"/>
    </row>
    <row r="45" spans="1:5" ht="19.149999999999999" customHeight="1" outlineLevel="1">
      <c r="A45" s="64">
        <v>8</v>
      </c>
      <c r="B45" s="81" t="s">
        <v>95</v>
      </c>
      <c r="C45" s="62" t="s">
        <v>11</v>
      </c>
      <c r="D45" s="63">
        <v>2.4916999999999998</v>
      </c>
      <c r="E45" s="60"/>
    </row>
    <row r="46" spans="1:5" ht="19.149999999999999" customHeight="1" outlineLevel="1">
      <c r="A46" s="64">
        <v>9</v>
      </c>
      <c r="B46" s="81" t="s">
        <v>112</v>
      </c>
      <c r="C46" s="62" t="s">
        <v>11</v>
      </c>
      <c r="D46" s="63">
        <v>0.3654</v>
      </c>
      <c r="E46" s="60"/>
    </row>
    <row r="47" spans="1:5" ht="19.149999999999999" customHeight="1" outlineLevel="1">
      <c r="A47" s="64">
        <v>10</v>
      </c>
      <c r="B47" s="81" t="s">
        <v>114</v>
      </c>
      <c r="C47" s="62" t="s">
        <v>11</v>
      </c>
      <c r="D47" s="63">
        <v>0.3654</v>
      </c>
      <c r="E47" s="60"/>
    </row>
    <row r="48" spans="1:5" ht="19.149999999999999" customHeight="1" outlineLevel="1">
      <c r="A48" s="64">
        <v>11</v>
      </c>
      <c r="B48" s="81" t="s">
        <v>99</v>
      </c>
      <c r="C48" s="62" t="s">
        <v>11</v>
      </c>
      <c r="D48" s="63">
        <v>1.4576</v>
      </c>
      <c r="E48" s="60"/>
    </row>
    <row r="49" spans="1:5" ht="19.149999999999999" customHeight="1" outlineLevel="1">
      <c r="A49" s="64">
        <v>12</v>
      </c>
      <c r="B49" s="81" t="s">
        <v>241</v>
      </c>
      <c r="C49" s="62" t="s">
        <v>11</v>
      </c>
      <c r="D49" s="63">
        <v>0.22259999999999999</v>
      </c>
      <c r="E49" s="60"/>
    </row>
    <row r="50" spans="1:5" ht="19.149999999999999" customHeight="1" outlineLevel="1">
      <c r="A50" s="64">
        <v>13</v>
      </c>
      <c r="B50" s="81" t="s">
        <v>242</v>
      </c>
      <c r="C50" s="62" t="s">
        <v>11</v>
      </c>
      <c r="D50" s="63">
        <v>0.22259999999999999</v>
      </c>
      <c r="E50" s="60"/>
    </row>
    <row r="51" spans="1:5" ht="19.149999999999999" customHeight="1" outlineLevel="1">
      <c r="A51" s="64">
        <v>14</v>
      </c>
      <c r="B51" s="62" t="s">
        <v>243</v>
      </c>
      <c r="C51" s="62" t="s">
        <v>11</v>
      </c>
      <c r="D51" s="63">
        <v>7.9753999999999996</v>
      </c>
      <c r="E51" s="60"/>
    </row>
    <row r="52" spans="1:5" ht="27.95" customHeight="1" outlineLevel="1">
      <c r="A52" s="64">
        <v>15</v>
      </c>
      <c r="B52" s="81" t="s">
        <v>244</v>
      </c>
      <c r="C52" s="62" t="s">
        <v>11</v>
      </c>
      <c r="D52" s="63">
        <v>1.1319999999999999</v>
      </c>
      <c r="E52" s="60"/>
    </row>
    <row r="53" spans="1:5" ht="19.149999999999999" customHeight="1" outlineLevel="1">
      <c r="A53" s="64">
        <v>16</v>
      </c>
      <c r="B53" s="81" t="s">
        <v>245</v>
      </c>
      <c r="C53" s="62" t="s">
        <v>11</v>
      </c>
      <c r="D53" s="63">
        <v>0.44450000000000001</v>
      </c>
      <c r="E53" s="60"/>
    </row>
    <row r="54" spans="1:5" ht="19.149999999999999" customHeight="1" outlineLevel="1">
      <c r="A54" s="64">
        <v>17</v>
      </c>
      <c r="B54" s="81" t="s">
        <v>246</v>
      </c>
      <c r="C54" s="62" t="s">
        <v>11</v>
      </c>
      <c r="D54" s="63">
        <v>1.8903000000000001</v>
      </c>
      <c r="E54" s="60"/>
    </row>
    <row r="55" spans="1:5" ht="19.149999999999999" customHeight="1" outlineLevel="1">
      <c r="A55" s="64">
        <v>18</v>
      </c>
      <c r="B55" s="81" t="s">
        <v>247</v>
      </c>
      <c r="C55" s="62" t="s">
        <v>11</v>
      </c>
      <c r="D55" s="63">
        <v>0.60680000000000001</v>
      </c>
      <c r="E55" s="60"/>
    </row>
    <row r="56" spans="1:5" ht="19.149999999999999" customHeight="1" outlineLevel="1">
      <c r="A56" s="64">
        <v>19</v>
      </c>
      <c r="B56" s="81" t="s">
        <v>128</v>
      </c>
      <c r="C56" s="62" t="s">
        <v>11</v>
      </c>
      <c r="D56" s="63">
        <v>0.82169999999999999</v>
      </c>
      <c r="E56" s="60"/>
    </row>
    <row r="57" spans="1:5" ht="19.149999999999999" customHeight="1" outlineLevel="1">
      <c r="A57" s="64">
        <v>20</v>
      </c>
      <c r="B57" s="81" t="s">
        <v>248</v>
      </c>
      <c r="C57" s="62" t="s">
        <v>11</v>
      </c>
      <c r="D57" s="63">
        <v>4.8251999999999997</v>
      </c>
      <c r="E57" s="60"/>
    </row>
    <row r="58" spans="1:5" ht="19.149999999999999" customHeight="1" outlineLevel="1">
      <c r="A58" s="64">
        <v>21</v>
      </c>
      <c r="B58" s="62" t="s">
        <v>249</v>
      </c>
      <c r="C58" s="62" t="s">
        <v>62</v>
      </c>
      <c r="D58" s="63">
        <v>35.145499999999998</v>
      </c>
      <c r="E58" s="60"/>
    </row>
    <row r="59" spans="1:5" s="43" customFormat="1" ht="19.149999999999999" customHeight="1">
      <c r="A59" s="56" t="s">
        <v>229</v>
      </c>
      <c r="B59" s="57" t="s">
        <v>230</v>
      </c>
      <c r="C59" s="62"/>
      <c r="D59" s="58">
        <f>SUBTOTAL(9,D60:D71)</f>
        <v>8.8098510000000001</v>
      </c>
      <c r="E59" s="67"/>
    </row>
    <row r="60" spans="1:5" s="43" customFormat="1" ht="19.149999999999999" customHeight="1">
      <c r="A60" s="60">
        <v>1</v>
      </c>
      <c r="B60" s="62" t="s">
        <v>231</v>
      </c>
      <c r="C60" s="62" t="s">
        <v>18</v>
      </c>
      <c r="D60" s="63">
        <v>0.26665499999999998</v>
      </c>
      <c r="E60" s="60"/>
    </row>
    <row r="61" spans="1:5" s="43" customFormat="1" ht="19.149999999999999" customHeight="1">
      <c r="A61" s="60">
        <v>2</v>
      </c>
      <c r="B61" s="62" t="s">
        <v>29</v>
      </c>
      <c r="C61" s="62" t="s">
        <v>18</v>
      </c>
      <c r="D61" s="63">
        <v>0</v>
      </c>
      <c r="E61" s="60"/>
    </row>
    <row r="62" spans="1:5" s="43" customFormat="1" ht="19.149999999999999" customHeight="1">
      <c r="A62" s="60">
        <v>3</v>
      </c>
      <c r="B62" s="62" t="s">
        <v>30</v>
      </c>
      <c r="C62" s="62" t="s">
        <v>18</v>
      </c>
      <c r="D62" s="63">
        <v>0.67181599999999997</v>
      </c>
      <c r="E62" s="60"/>
    </row>
    <row r="63" spans="1:5" s="43" customFormat="1" ht="19.149999999999999" customHeight="1">
      <c r="A63" s="60">
        <v>4</v>
      </c>
      <c r="B63" s="62" t="s">
        <v>31</v>
      </c>
      <c r="C63" s="62" t="s">
        <v>18</v>
      </c>
      <c r="D63" s="63">
        <v>1.6363000000000001</v>
      </c>
      <c r="E63" s="60"/>
    </row>
    <row r="64" spans="1:5" s="43" customFormat="1" ht="19.149999999999999" customHeight="1">
      <c r="A64" s="60">
        <v>5</v>
      </c>
      <c r="B64" s="62" t="s">
        <v>32</v>
      </c>
      <c r="C64" s="62" t="s">
        <v>18</v>
      </c>
      <c r="D64" s="63">
        <v>1.983263</v>
      </c>
      <c r="E64" s="60"/>
    </row>
    <row r="65" spans="1:5" s="43" customFormat="1" ht="19.149999999999999" customHeight="1">
      <c r="A65" s="60">
        <v>6</v>
      </c>
      <c r="B65" s="62" t="s">
        <v>33</v>
      </c>
      <c r="C65" s="62" t="s">
        <v>18</v>
      </c>
      <c r="D65" s="63">
        <v>1.1414230000000001</v>
      </c>
      <c r="E65" s="60"/>
    </row>
    <row r="66" spans="1:5" s="43" customFormat="1" ht="19.149999999999999" customHeight="1">
      <c r="A66" s="60">
        <v>7</v>
      </c>
      <c r="B66" s="62" t="s">
        <v>34</v>
      </c>
      <c r="C66" s="62" t="s">
        <v>18</v>
      </c>
      <c r="D66" s="63">
        <v>5.7828999999999998E-2</v>
      </c>
      <c r="E66" s="60"/>
    </row>
    <row r="67" spans="1:5" s="43" customFormat="1" ht="19.149999999999999" customHeight="1">
      <c r="A67" s="60">
        <v>8</v>
      </c>
      <c r="B67" s="62" t="s">
        <v>35</v>
      </c>
      <c r="C67" s="62" t="s">
        <v>18</v>
      </c>
      <c r="D67" s="63">
        <v>2.726667</v>
      </c>
      <c r="E67" s="60"/>
    </row>
    <row r="68" spans="1:5" s="43" customFormat="1" ht="19.149999999999999" customHeight="1">
      <c r="A68" s="60">
        <v>9</v>
      </c>
      <c r="B68" s="62" t="s">
        <v>36</v>
      </c>
      <c r="C68" s="62" t="s">
        <v>18</v>
      </c>
      <c r="D68" s="63">
        <v>0.18151400000000001</v>
      </c>
      <c r="E68" s="60"/>
    </row>
    <row r="69" spans="1:5" s="43" customFormat="1" ht="19.149999999999999" customHeight="1">
      <c r="A69" s="60">
        <v>10</v>
      </c>
      <c r="B69" s="69" t="s">
        <v>37</v>
      </c>
      <c r="C69" s="62" t="s">
        <v>18</v>
      </c>
      <c r="D69" s="63">
        <v>0</v>
      </c>
      <c r="E69" s="60"/>
    </row>
    <row r="70" spans="1:5" s="43" customFormat="1" ht="19.149999999999999" customHeight="1">
      <c r="A70" s="82">
        <v>11</v>
      </c>
      <c r="B70" s="62" t="s">
        <v>38</v>
      </c>
      <c r="C70" s="62" t="s">
        <v>18</v>
      </c>
      <c r="D70" s="63">
        <v>0.14438400000000001</v>
      </c>
      <c r="E70" s="60"/>
    </row>
    <row r="71" spans="1:5" s="43" customFormat="1" ht="19.149999999999999" customHeight="1">
      <c r="A71" s="82">
        <v>12</v>
      </c>
      <c r="B71" s="83" t="s">
        <v>23</v>
      </c>
      <c r="C71" s="62" t="s">
        <v>24</v>
      </c>
      <c r="D71" s="63"/>
      <c r="E71" s="60"/>
    </row>
    <row r="72" spans="1:5" s="43" customFormat="1" ht="19.149999999999999" customHeight="1">
      <c r="A72" s="60">
        <v>13</v>
      </c>
      <c r="B72" s="73" t="s">
        <v>233</v>
      </c>
      <c r="C72" s="62" t="s">
        <v>24</v>
      </c>
      <c r="D72" s="63"/>
      <c r="E72" s="60"/>
    </row>
    <row r="73" spans="1:5" s="43" customFormat="1" ht="19.149999999999999" customHeight="1">
      <c r="A73" s="60">
        <v>14</v>
      </c>
      <c r="B73" s="62"/>
      <c r="C73" s="62"/>
      <c r="D73" s="63"/>
      <c r="E73" s="60"/>
    </row>
    <row r="74" spans="1:5" ht="19.149999999999999" customHeight="1">
      <c r="A74" s="56" t="s">
        <v>234</v>
      </c>
      <c r="B74" s="57" t="s">
        <v>235</v>
      </c>
      <c r="C74" s="62"/>
      <c r="D74" s="58">
        <f>SUBTOTAL(9,D75:D94)</f>
        <v>739.46839999999997</v>
      </c>
      <c r="E74" s="67"/>
    </row>
    <row r="75" spans="1:5" ht="19.149999999999999" customHeight="1" outlineLevel="1">
      <c r="A75" s="60">
        <v>1</v>
      </c>
      <c r="B75" s="62" t="s">
        <v>250</v>
      </c>
      <c r="C75" s="62" t="s">
        <v>15</v>
      </c>
      <c r="D75" s="63">
        <f>'主体+二次结构'!S9</f>
        <v>172.22290000000001</v>
      </c>
      <c r="E75" s="60"/>
    </row>
    <row r="76" spans="1:5" ht="19.149999999999999" customHeight="1" outlineLevel="1">
      <c r="A76" s="60">
        <v>1</v>
      </c>
      <c r="B76" s="62" t="s">
        <v>251</v>
      </c>
      <c r="C76" s="62" t="s">
        <v>15</v>
      </c>
      <c r="D76" s="63">
        <f>'主体+二次结构'!T9</f>
        <v>18.007300000000001</v>
      </c>
      <c r="E76" s="60"/>
    </row>
    <row r="77" spans="1:5" ht="19.149999999999999" customHeight="1" outlineLevel="1">
      <c r="A77" s="60">
        <v>1</v>
      </c>
      <c r="B77" s="71" t="s">
        <v>252</v>
      </c>
      <c r="C77" s="62" t="s">
        <v>15</v>
      </c>
      <c r="D77" s="63">
        <f>'主体+二次结构'!V9</f>
        <v>13.44</v>
      </c>
      <c r="E77" s="60"/>
    </row>
    <row r="78" spans="1:5" ht="19.149999999999999" customHeight="1" outlineLevel="1">
      <c r="A78" s="60">
        <v>1</v>
      </c>
      <c r="B78" s="81" t="s">
        <v>253</v>
      </c>
      <c r="C78" s="62" t="s">
        <v>15</v>
      </c>
      <c r="D78" s="63">
        <f>'主体+二次结构'!X9</f>
        <v>43.175199999999997</v>
      </c>
      <c r="E78" s="60"/>
    </row>
    <row r="79" spans="1:5" ht="19.149999999999999" customHeight="1" outlineLevel="1">
      <c r="A79" s="60">
        <v>1</v>
      </c>
      <c r="B79" s="81" t="s">
        <v>254</v>
      </c>
      <c r="C79" s="62" t="s">
        <v>15</v>
      </c>
      <c r="D79" s="63">
        <f>'主体+二次结构'!AA9</f>
        <v>236.3433</v>
      </c>
      <c r="E79" s="60"/>
    </row>
    <row r="80" spans="1:5" ht="19.149999999999999" customHeight="1" outlineLevel="1">
      <c r="A80" s="60">
        <v>1</v>
      </c>
      <c r="B80" s="81" t="s">
        <v>255</v>
      </c>
      <c r="C80" s="62" t="s">
        <v>15</v>
      </c>
      <c r="D80" s="63">
        <f>'主体+二次结构'!AD9</f>
        <v>3.7160000000000002</v>
      </c>
      <c r="E80" s="60"/>
    </row>
    <row r="81" spans="1:5" ht="19.149999999999999" customHeight="1" outlineLevel="1">
      <c r="A81" s="60">
        <v>1</v>
      </c>
      <c r="B81" s="81" t="s">
        <v>256</v>
      </c>
      <c r="C81" s="62" t="s">
        <v>15</v>
      </c>
      <c r="D81" s="63">
        <f>'主体+二次结构'!AG9</f>
        <v>8.3945000000000007</v>
      </c>
      <c r="E81" s="60"/>
    </row>
    <row r="82" spans="1:5" ht="19.149999999999999" customHeight="1" outlineLevel="1">
      <c r="A82" s="60">
        <v>1</v>
      </c>
      <c r="B82" s="81" t="s">
        <v>257</v>
      </c>
      <c r="C82" s="62" t="s">
        <v>15</v>
      </c>
      <c r="D82" s="63">
        <f>'主体+二次结构'!AI9</f>
        <v>15.371600000000001</v>
      </c>
      <c r="E82" s="60"/>
    </row>
    <row r="83" spans="1:5" ht="19.149999999999999" customHeight="1" outlineLevel="1">
      <c r="A83" s="60">
        <v>1</v>
      </c>
      <c r="B83" s="81" t="s">
        <v>258</v>
      </c>
      <c r="C83" s="62" t="s">
        <v>15</v>
      </c>
      <c r="D83" s="63">
        <f>'主体+二次结构'!AK9</f>
        <v>4.6230000000000002</v>
      </c>
      <c r="E83" s="60"/>
    </row>
    <row r="84" spans="1:5" ht="19.149999999999999" customHeight="1" outlineLevel="1">
      <c r="A84" s="60">
        <v>1</v>
      </c>
      <c r="B84" s="81" t="s">
        <v>259</v>
      </c>
      <c r="C84" s="62" t="s">
        <v>15</v>
      </c>
      <c r="D84" s="63">
        <f>'主体+二次结构'!AM9</f>
        <v>4.6230000000000002</v>
      </c>
      <c r="E84" s="60"/>
    </row>
    <row r="85" spans="1:5" ht="19.149999999999999" customHeight="1" outlineLevel="1">
      <c r="A85" s="60">
        <v>1</v>
      </c>
      <c r="B85" s="81" t="s">
        <v>260</v>
      </c>
      <c r="C85" s="62" t="s">
        <v>15</v>
      </c>
      <c r="D85" s="63">
        <f>'主体+二次结构'!AO9</f>
        <v>22.5245</v>
      </c>
      <c r="E85" s="60"/>
    </row>
    <row r="86" spans="1:5" ht="19.149999999999999" customHeight="1" outlineLevel="1">
      <c r="A86" s="60">
        <v>1</v>
      </c>
      <c r="B86" s="81" t="s">
        <v>261</v>
      </c>
      <c r="C86" s="62" t="s">
        <v>15</v>
      </c>
      <c r="D86" s="63">
        <f>'主体+二次结构'!AQ9</f>
        <v>1.8642000000000001</v>
      </c>
      <c r="E86" s="60"/>
    </row>
    <row r="87" spans="1:5" ht="19.149999999999999" customHeight="1" outlineLevel="1">
      <c r="A87" s="60">
        <v>1</v>
      </c>
      <c r="B87" s="81" t="s">
        <v>262</v>
      </c>
      <c r="C87" s="62" t="s">
        <v>15</v>
      </c>
      <c r="D87" s="63">
        <f>'主体+二次结构'!AS9</f>
        <v>1.8642000000000001</v>
      </c>
      <c r="E87" s="60"/>
    </row>
    <row r="88" spans="1:5" ht="19.149999999999999" customHeight="1" outlineLevel="1">
      <c r="A88" s="60">
        <v>1</v>
      </c>
      <c r="B88" s="62" t="s">
        <v>263</v>
      </c>
      <c r="C88" s="62" t="s">
        <v>15</v>
      </c>
      <c r="D88" s="63">
        <f>'主体+二次结构'!AU9</f>
        <v>57.932200000000002</v>
      </c>
      <c r="E88" s="60"/>
    </row>
    <row r="89" spans="1:5" ht="19.149999999999999" customHeight="1" outlineLevel="1">
      <c r="A89" s="60">
        <v>1</v>
      </c>
      <c r="B89" s="81" t="s">
        <v>264</v>
      </c>
      <c r="C89" s="62" t="s">
        <v>15</v>
      </c>
      <c r="D89" s="63">
        <f>'主体+二次结构'!AX9</f>
        <v>11.757300000000001</v>
      </c>
      <c r="E89" s="60"/>
    </row>
    <row r="90" spans="1:5" ht="19.149999999999999" customHeight="1" outlineLevel="1">
      <c r="A90" s="60">
        <v>1</v>
      </c>
      <c r="B90" s="81" t="s">
        <v>265</v>
      </c>
      <c r="C90" s="62" t="s">
        <v>15</v>
      </c>
      <c r="D90" s="63">
        <f>'主体+二次结构'!AZ9</f>
        <v>5.6219999999999999</v>
      </c>
      <c r="E90" s="60"/>
    </row>
    <row r="91" spans="1:5" ht="19.149999999999999" customHeight="1" outlineLevel="1">
      <c r="A91" s="60">
        <v>1</v>
      </c>
      <c r="B91" s="81" t="s">
        <v>266</v>
      </c>
      <c r="C91" s="62" t="s">
        <v>15</v>
      </c>
      <c r="D91" s="63">
        <f>'主体+二次结构'!BB9</f>
        <v>22.7729</v>
      </c>
      <c r="E91" s="60"/>
    </row>
    <row r="92" spans="1:5" ht="19.149999999999999" customHeight="1" outlineLevel="1">
      <c r="A92" s="60">
        <v>1</v>
      </c>
      <c r="B92" s="81" t="s">
        <v>267</v>
      </c>
      <c r="C92" s="62" t="s">
        <v>15</v>
      </c>
      <c r="D92" s="63">
        <f>'主体+二次结构'!BD9</f>
        <v>8.1635000000000009</v>
      </c>
      <c r="E92" s="60"/>
    </row>
    <row r="93" spans="1:5" ht="19.149999999999999" customHeight="1" outlineLevel="1">
      <c r="A93" s="60">
        <v>1</v>
      </c>
      <c r="B93" s="81" t="s">
        <v>268</v>
      </c>
      <c r="C93" s="62" t="s">
        <v>15</v>
      </c>
      <c r="D93" s="63">
        <f>'主体+二次结构'!BF9</f>
        <v>14.562200000000001</v>
      </c>
      <c r="E93" s="60"/>
    </row>
    <row r="94" spans="1:5" ht="19.149999999999999" customHeight="1" outlineLevel="1">
      <c r="A94" s="60">
        <v>1</v>
      </c>
      <c r="B94" s="81" t="s">
        <v>269</v>
      </c>
      <c r="C94" s="62" t="s">
        <v>15</v>
      </c>
      <c r="D94" s="63">
        <f>'主体+二次结构'!BH9</f>
        <v>72.488600000000005</v>
      </c>
      <c r="E94" s="60"/>
    </row>
    <row r="95" spans="1:5" ht="19.149999999999999" customHeight="1">
      <c r="A95" s="56" t="s">
        <v>234</v>
      </c>
      <c r="B95" s="57" t="s">
        <v>270</v>
      </c>
      <c r="C95" s="62"/>
      <c r="D95" s="58">
        <f>SUBTOTAL(9,D96:D109)</f>
        <v>85.494500000000002</v>
      </c>
      <c r="E95" s="60"/>
    </row>
    <row r="96" spans="1:5" ht="19.149999999999999" customHeight="1">
      <c r="A96" s="60"/>
      <c r="B96" s="39" t="s">
        <v>271</v>
      </c>
      <c r="C96" s="62" t="s">
        <v>11</v>
      </c>
      <c r="D96" s="63" t="str">
        <f>'主体+二次结构'!F4</f>
        <v>3.2092</v>
      </c>
      <c r="E96" s="60"/>
    </row>
    <row r="97" spans="1:5" ht="19.149999999999999" customHeight="1">
      <c r="A97" s="60"/>
      <c r="B97" s="81" t="s">
        <v>51</v>
      </c>
      <c r="C97" s="62" t="s">
        <v>11</v>
      </c>
      <c r="D97" s="63">
        <f>'主体+二次结构'!G9</f>
        <v>2.7305999999999999</v>
      </c>
      <c r="E97" s="60"/>
    </row>
    <row r="98" spans="1:5" ht="19.149999999999999" customHeight="1">
      <c r="A98" s="60"/>
      <c r="B98" s="81" t="s">
        <v>51</v>
      </c>
      <c r="C98" s="62" t="s">
        <v>11</v>
      </c>
      <c r="D98" s="63">
        <f>'主体+二次结构'!H9</f>
        <v>8.1829999999999998</v>
      </c>
      <c r="E98" s="60"/>
    </row>
    <row r="99" spans="1:5" ht="19.149999999999999" customHeight="1">
      <c r="A99" s="60"/>
      <c r="B99" s="81" t="s">
        <v>272</v>
      </c>
      <c r="C99" s="62" t="s">
        <v>11</v>
      </c>
      <c r="D99" s="63">
        <f>'主体+二次结构'!I9</f>
        <v>72.046199999999999</v>
      </c>
      <c r="E99" s="60"/>
    </row>
    <row r="100" spans="1:5" ht="19.149999999999999" customHeight="1">
      <c r="A100" s="60"/>
      <c r="B100" s="81" t="s">
        <v>273</v>
      </c>
      <c r="C100" s="62" t="s">
        <v>11</v>
      </c>
      <c r="D100" s="63">
        <f>'主体+二次结构'!J9</f>
        <v>2.5347</v>
      </c>
      <c r="E100" s="60"/>
    </row>
    <row r="101" spans="1:5" s="43" customFormat="1" ht="19.149999999999999" customHeight="1">
      <c r="A101" s="84"/>
      <c r="B101" s="53" t="s">
        <v>274</v>
      </c>
      <c r="C101" s="85"/>
      <c r="D101" s="86"/>
      <c r="E101" s="87"/>
    </row>
    <row r="102" spans="1:5" s="43" customFormat="1" ht="19.149999999999999" customHeight="1">
      <c r="A102" s="173"/>
      <c r="B102" s="173"/>
      <c r="C102" s="173"/>
      <c r="D102" s="173"/>
      <c r="E102" s="173"/>
    </row>
    <row r="103" spans="1:5" s="43" customFormat="1" ht="19.149999999999999" customHeight="1">
      <c r="A103" s="88"/>
      <c r="B103" s="174"/>
      <c r="C103" s="174"/>
      <c r="D103" s="89"/>
      <c r="E103" s="48"/>
    </row>
    <row r="104" spans="1:5" s="43" customFormat="1" ht="19.149999999999999" customHeight="1">
      <c r="A104" s="46"/>
      <c r="B104" s="47"/>
      <c r="C104" s="48"/>
      <c r="D104" s="49"/>
      <c r="E104" s="48"/>
    </row>
    <row r="105" spans="1:5" s="43" customFormat="1" ht="19.149999999999999" customHeight="1">
      <c r="A105" s="46"/>
      <c r="B105" s="47"/>
      <c r="C105" s="48"/>
      <c r="D105" s="90"/>
      <c r="E105" s="48"/>
    </row>
    <row r="106" spans="1:5" s="43" customFormat="1" ht="19.149999999999999" customHeight="1">
      <c r="A106" s="46"/>
      <c r="B106" s="47"/>
      <c r="C106" s="48"/>
      <c r="D106" s="90"/>
      <c r="E106" s="48"/>
    </row>
    <row r="107" spans="1:5" s="43" customFormat="1" ht="19.149999999999999" customHeight="1">
      <c r="A107" s="46"/>
      <c r="B107" s="47"/>
      <c r="C107" s="48"/>
      <c r="D107" s="90"/>
      <c r="E107" s="48"/>
    </row>
    <row r="108" spans="1:5" s="43" customFormat="1" ht="19.149999999999999" customHeight="1">
      <c r="A108" s="46"/>
      <c r="B108" s="47"/>
      <c r="C108" s="48"/>
      <c r="D108" s="49"/>
      <c r="E108" s="91"/>
    </row>
    <row r="118" spans="1:5" s="43" customFormat="1" ht="19.149999999999999" customHeight="1">
      <c r="A118" s="46"/>
      <c r="B118" s="47"/>
      <c r="C118" s="48"/>
      <c r="D118" s="49"/>
      <c r="E118" s="48"/>
    </row>
    <row r="119" spans="1:5" s="43" customFormat="1" ht="19.149999999999999" customHeight="1">
      <c r="A119" s="46"/>
      <c r="B119" s="47"/>
      <c r="C119" s="48"/>
      <c r="D119" s="49"/>
      <c r="E119" s="48"/>
    </row>
    <row r="120" spans="1:5" s="43" customFormat="1" ht="19.149999999999999" customHeight="1">
      <c r="A120" s="46"/>
      <c r="B120" s="47"/>
      <c r="C120" s="48"/>
      <c r="D120" s="49"/>
      <c r="E120" s="48"/>
    </row>
    <row r="121" spans="1:5" s="43" customFormat="1" ht="19.149999999999999" customHeight="1">
      <c r="A121" s="46"/>
      <c r="B121" s="47"/>
      <c r="C121" s="48"/>
      <c r="D121" s="49"/>
      <c r="E121" s="48"/>
    </row>
    <row r="122" spans="1:5" s="43" customFormat="1" ht="19.149999999999999" customHeight="1">
      <c r="A122" s="46"/>
      <c r="B122" s="47"/>
      <c r="C122" s="48"/>
      <c r="D122" s="49"/>
      <c r="E122" s="48"/>
    </row>
    <row r="124" spans="1:5" s="43" customFormat="1" ht="19.149999999999999" customHeight="1">
      <c r="A124" s="46"/>
      <c r="B124" s="47"/>
      <c r="C124" s="48"/>
      <c r="D124" s="49"/>
      <c r="E124" s="48"/>
    </row>
    <row r="125" spans="1:5" s="45" customFormat="1" ht="19.149999999999999" customHeight="1">
      <c r="A125" s="46"/>
      <c r="B125" s="47"/>
      <c r="C125" s="48"/>
      <c r="D125" s="49"/>
      <c r="E125" s="48"/>
    </row>
  </sheetData>
  <mergeCells count="4">
    <mergeCell ref="A1:E1"/>
    <mergeCell ref="A102:E102"/>
    <mergeCell ref="B103:C103"/>
    <mergeCell ref="E24:E26"/>
  </mergeCells>
  <phoneticPr fontId="3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9"/>
  <sheetViews>
    <sheetView zoomScale="85" zoomScaleNormal="85" workbookViewId="0">
      <pane xSplit="1" ySplit="3" topLeftCell="AF13" activePane="bottomRight" state="frozen"/>
      <selection pane="topRight"/>
      <selection pane="bottomLeft"/>
      <selection pane="bottomRight" activeCell="AF12" sqref="AF12"/>
    </sheetView>
  </sheetViews>
  <sheetFormatPr defaultColWidth="8.875" defaultRowHeight="19.899999999999999" customHeight="1" outlineLevelCol="1"/>
  <cols>
    <col min="1" max="1" width="11.5" style="22" customWidth="1"/>
    <col min="2" max="3" width="7.625" style="22" hidden="1" customWidth="1" outlineLevel="1"/>
    <col min="4" max="5" width="8.625" style="22" hidden="1" customWidth="1" outlineLevel="1"/>
    <col min="6" max="6" width="10.5" style="23" hidden="1" customWidth="1" outlineLevel="1"/>
    <col min="7" max="7" width="7.625" style="23" hidden="1" customWidth="1" collapsed="1"/>
    <col min="8" max="8" width="7.625" style="23" hidden="1" customWidth="1"/>
    <col min="9" max="10" width="7.625" style="24" hidden="1" customWidth="1"/>
    <col min="11" max="11" width="6.625" style="22" hidden="1" customWidth="1" outlineLevel="1"/>
    <col min="12" max="12" width="9" style="22" hidden="1" customWidth="1" outlineLevel="1"/>
    <col min="13" max="14" width="8.625" style="22" hidden="1" customWidth="1" outlineLevel="1"/>
    <col min="15" max="15" width="9.625" style="22" hidden="1" customWidth="1" outlineLevel="1"/>
    <col min="16" max="16" width="7.625" style="22" customWidth="1" collapsed="1"/>
    <col min="17" max="17" width="8.625" style="22" customWidth="1"/>
    <col min="18" max="18" width="6.5" style="22" hidden="1" customWidth="1"/>
    <col min="19" max="19" width="10.125" style="22" hidden="1" customWidth="1"/>
    <col min="20" max="20" width="9.5" style="22" hidden="1" customWidth="1"/>
    <col min="21" max="21" width="7.625" style="22" customWidth="1"/>
    <col min="22" max="22" width="8.625" style="22" customWidth="1"/>
    <col min="23" max="23" width="8.625" style="22" hidden="1" customWidth="1"/>
    <col min="24" max="25" width="9.625" style="22" hidden="1" customWidth="1"/>
    <col min="26" max="26" width="6.625" style="22" hidden="1" customWidth="1"/>
    <col min="27" max="28" width="7.625" style="22" hidden="1" customWidth="1"/>
    <col min="29" max="29" width="8.625" style="22" customWidth="1"/>
    <col min="30" max="31" width="9.625" style="22" customWidth="1"/>
    <col min="32" max="32" width="6.625" style="22" customWidth="1"/>
    <col min="33" max="33" width="7.625" style="22" customWidth="1"/>
    <col min="34" max="39" width="6.625" style="22" customWidth="1"/>
    <col min="40" max="40" width="8.625" style="22" customWidth="1"/>
    <col min="41" max="41" width="9.625" style="22" customWidth="1"/>
    <col min="42" max="45" width="6.625" style="22" customWidth="1"/>
    <col min="46" max="46" width="10.625" style="22" customWidth="1"/>
    <col min="47" max="47" width="8.125" style="22" customWidth="1"/>
    <col min="48" max="48" width="6.625" style="22" customWidth="1"/>
    <col min="49" max="49" width="7.625" style="22" hidden="1" customWidth="1"/>
    <col min="50" max="50" width="6.625" style="22" hidden="1" customWidth="1"/>
    <col min="51" max="51" width="6.625" style="22" customWidth="1"/>
    <col min="52" max="52" width="7.625" style="22" customWidth="1"/>
    <col min="53" max="53" width="6.625" style="22" customWidth="1"/>
    <col min="54" max="54" width="7.625" style="22" customWidth="1"/>
    <col min="55" max="55" width="6.625" style="22" customWidth="1"/>
    <col min="56" max="56" width="7.625" style="22" customWidth="1"/>
    <col min="57" max="57" width="6.625" style="22" customWidth="1"/>
    <col min="58" max="58" width="7.625" style="22" customWidth="1"/>
    <col min="59" max="59" width="6.625" style="22" customWidth="1"/>
    <col min="60" max="60" width="7.625" style="22" customWidth="1"/>
    <col min="61" max="61" width="15.375" style="22" customWidth="1"/>
    <col min="62" max="16384" width="8.875" style="22"/>
  </cols>
  <sheetData>
    <row r="1" spans="1:61" s="19" customFormat="1" ht="19.899999999999999" customHeight="1">
      <c r="F1" s="25"/>
      <c r="G1" s="25"/>
      <c r="H1" s="25"/>
      <c r="I1" s="38"/>
      <c r="J1" s="38"/>
      <c r="K1" s="19" t="s">
        <v>275</v>
      </c>
      <c r="R1" s="40"/>
      <c r="S1" s="40"/>
      <c r="T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1" ht="38.450000000000003" customHeight="1">
      <c r="A2" s="26"/>
      <c r="B2" s="182" t="s">
        <v>276</v>
      </c>
      <c r="C2" s="183"/>
      <c r="D2" s="183" t="s">
        <v>277</v>
      </c>
      <c r="E2" s="183"/>
      <c r="F2" s="28" t="s">
        <v>271</v>
      </c>
      <c r="G2" s="28" t="s">
        <v>278</v>
      </c>
      <c r="H2" s="28" t="s">
        <v>279</v>
      </c>
      <c r="I2" s="39" t="s">
        <v>280</v>
      </c>
      <c r="J2" s="39" t="s">
        <v>281</v>
      </c>
      <c r="K2" s="183" t="s">
        <v>19</v>
      </c>
      <c r="L2" s="183"/>
      <c r="M2" s="27" t="s">
        <v>282</v>
      </c>
      <c r="N2" s="183" t="s">
        <v>209</v>
      </c>
      <c r="O2" s="183"/>
      <c r="P2" s="178" t="s">
        <v>283</v>
      </c>
      <c r="Q2" s="178"/>
      <c r="R2" s="178" t="s">
        <v>80</v>
      </c>
      <c r="S2" s="178"/>
      <c r="T2" s="178"/>
      <c r="U2" s="178" t="s">
        <v>108</v>
      </c>
      <c r="V2" s="178"/>
      <c r="W2" s="178" t="s">
        <v>284</v>
      </c>
      <c r="X2" s="178"/>
      <c r="Y2" s="178"/>
      <c r="Z2" s="178" t="s">
        <v>285</v>
      </c>
      <c r="AA2" s="178"/>
      <c r="AB2" s="178"/>
      <c r="AC2" s="178" t="s">
        <v>286</v>
      </c>
      <c r="AD2" s="178"/>
      <c r="AE2" s="178"/>
      <c r="AF2" s="178" t="s">
        <v>287</v>
      </c>
      <c r="AG2" s="178"/>
      <c r="AH2" s="178" t="s">
        <v>288</v>
      </c>
      <c r="AI2" s="178"/>
      <c r="AJ2" s="178" t="s">
        <v>289</v>
      </c>
      <c r="AK2" s="178"/>
      <c r="AL2" s="178" t="s">
        <v>290</v>
      </c>
      <c r="AM2" s="178"/>
      <c r="AN2" s="178" t="s">
        <v>98</v>
      </c>
      <c r="AO2" s="178"/>
      <c r="AP2" s="178" t="s">
        <v>291</v>
      </c>
      <c r="AQ2" s="178"/>
      <c r="AR2" s="178" t="s">
        <v>292</v>
      </c>
      <c r="AS2" s="178"/>
      <c r="AT2" s="179" t="s">
        <v>293</v>
      </c>
      <c r="AU2" s="180"/>
      <c r="AV2" s="181"/>
      <c r="AW2" s="179" t="s">
        <v>294</v>
      </c>
      <c r="AX2" s="180"/>
      <c r="AY2" s="178" t="s">
        <v>295</v>
      </c>
      <c r="AZ2" s="178"/>
      <c r="BA2" s="178" t="s">
        <v>296</v>
      </c>
      <c r="BB2" s="178"/>
      <c r="BC2" s="178" t="s">
        <v>297</v>
      </c>
      <c r="BD2" s="178"/>
      <c r="BE2" s="178" t="s">
        <v>127</v>
      </c>
      <c r="BF2" s="178"/>
      <c r="BG2" s="178" t="s">
        <v>298</v>
      </c>
      <c r="BH2" s="178"/>
      <c r="BI2" s="41" t="s">
        <v>299</v>
      </c>
    </row>
    <row r="3" spans="1:61" ht="31.9" customHeight="1">
      <c r="A3" s="29"/>
      <c r="B3" s="30" t="s">
        <v>300</v>
      </c>
      <c r="C3" s="30" t="s">
        <v>13</v>
      </c>
      <c r="D3" s="30" t="s">
        <v>300</v>
      </c>
      <c r="E3" s="30" t="s">
        <v>13</v>
      </c>
      <c r="F3" s="31" t="s">
        <v>301</v>
      </c>
      <c r="G3" s="31" t="s">
        <v>301</v>
      </c>
      <c r="H3" s="31"/>
      <c r="I3" s="31"/>
      <c r="J3" s="31"/>
      <c r="K3" s="30" t="s">
        <v>300</v>
      </c>
      <c r="L3" s="30" t="s">
        <v>13</v>
      </c>
      <c r="M3" s="30" t="s">
        <v>300</v>
      </c>
      <c r="N3" s="30" t="s">
        <v>300</v>
      </c>
      <c r="O3" s="30" t="s">
        <v>13</v>
      </c>
      <c r="P3" s="30" t="s">
        <v>302</v>
      </c>
      <c r="Q3" s="30" t="s">
        <v>13</v>
      </c>
      <c r="R3" s="30" t="s">
        <v>302</v>
      </c>
      <c r="S3" s="30" t="s">
        <v>13</v>
      </c>
      <c r="T3" s="30" t="s">
        <v>303</v>
      </c>
      <c r="U3" s="30" t="s">
        <v>302</v>
      </c>
      <c r="V3" s="30" t="s">
        <v>13</v>
      </c>
      <c r="W3" s="30" t="s">
        <v>300</v>
      </c>
      <c r="X3" s="30" t="s">
        <v>13</v>
      </c>
      <c r="Y3" s="30" t="s">
        <v>303</v>
      </c>
      <c r="Z3" s="30" t="s">
        <v>300</v>
      </c>
      <c r="AA3" s="30" t="s">
        <v>13</v>
      </c>
      <c r="AB3" s="30" t="s">
        <v>303</v>
      </c>
      <c r="AC3" s="30" t="s">
        <v>300</v>
      </c>
      <c r="AD3" s="30" t="s">
        <v>13</v>
      </c>
      <c r="AE3" s="30" t="s">
        <v>303</v>
      </c>
      <c r="AF3" s="30" t="s">
        <v>300</v>
      </c>
      <c r="AG3" s="30" t="s">
        <v>13</v>
      </c>
      <c r="AH3" s="30" t="s">
        <v>300</v>
      </c>
      <c r="AI3" s="30" t="s">
        <v>13</v>
      </c>
      <c r="AJ3" s="30" t="s">
        <v>300</v>
      </c>
      <c r="AK3" s="30" t="s">
        <v>13</v>
      </c>
      <c r="AL3" s="30" t="s">
        <v>300</v>
      </c>
      <c r="AM3" s="30" t="s">
        <v>13</v>
      </c>
      <c r="AN3" s="30" t="s">
        <v>300</v>
      </c>
      <c r="AO3" s="30" t="s">
        <v>13</v>
      </c>
      <c r="AP3" s="30" t="s">
        <v>300</v>
      </c>
      <c r="AQ3" s="30" t="s">
        <v>13</v>
      </c>
      <c r="AR3" s="30" t="s">
        <v>300</v>
      </c>
      <c r="AS3" s="30" t="s">
        <v>13</v>
      </c>
      <c r="AT3" s="30" t="s">
        <v>300</v>
      </c>
      <c r="AU3" s="30" t="s">
        <v>13</v>
      </c>
      <c r="AV3" s="30" t="s">
        <v>303</v>
      </c>
      <c r="AW3" s="30" t="s">
        <v>300</v>
      </c>
      <c r="AX3" s="30" t="s">
        <v>13</v>
      </c>
      <c r="AY3" s="30" t="s">
        <v>300</v>
      </c>
      <c r="AZ3" s="30" t="s">
        <v>13</v>
      </c>
      <c r="BA3" s="30" t="s">
        <v>300</v>
      </c>
      <c r="BB3" s="30" t="s">
        <v>13</v>
      </c>
      <c r="BC3" s="30" t="s">
        <v>300</v>
      </c>
      <c r="BD3" s="30" t="s">
        <v>13</v>
      </c>
      <c r="BE3" s="30" t="s">
        <v>300</v>
      </c>
      <c r="BF3" s="30" t="s">
        <v>13</v>
      </c>
      <c r="BG3" s="30" t="s">
        <v>300</v>
      </c>
      <c r="BH3" s="30" t="s">
        <v>13</v>
      </c>
      <c r="BI3" s="30" t="s">
        <v>304</v>
      </c>
    </row>
    <row r="4" spans="1:61" s="20" customFormat="1" ht="16.899999999999999" customHeight="1">
      <c r="A4" s="32" t="s">
        <v>66</v>
      </c>
      <c r="B4" s="33">
        <f>[1]垫层!$L$14</f>
        <v>2.3769999999999998</v>
      </c>
      <c r="C4" s="33">
        <f>[1]垫层!$M$14</f>
        <v>4.6787999999999998</v>
      </c>
      <c r="D4" s="32" t="str">
        <f>[1]条形基础!$D$3</f>
        <v>5.8752</v>
      </c>
      <c r="E4" s="32" t="str">
        <f>[1]条形基础!$E$3</f>
        <v>14.136</v>
      </c>
      <c r="F4" s="34" t="str">
        <f>[1]条形基础!$D$4</f>
        <v>3.2092</v>
      </c>
      <c r="G4" s="34"/>
      <c r="H4" s="34">
        <f>'[1]-砌体墙'!$H$12</f>
        <v>1.5194000000000001</v>
      </c>
      <c r="I4" s="34">
        <f>'[1]-砌体墙'!$H$7+'[1]-砌体墙'!$H$17</f>
        <v>4.4314999999999998</v>
      </c>
      <c r="J4" s="34"/>
      <c r="K4" s="32" t="str">
        <f>[1]桩承台!$F$8</f>
        <v>7.728</v>
      </c>
      <c r="L4" s="32" t="str">
        <f>[1]桩承台!$G$8</f>
        <v>23.0124</v>
      </c>
      <c r="M4" s="32" t="str">
        <f>[1]桩!$L$22</f>
        <v>53.6584</v>
      </c>
      <c r="N4" s="32" t="str">
        <f>[1]基础梁!$G$49</f>
        <v>10.9266</v>
      </c>
      <c r="O4" s="32">
        <f>[1]基础梁!$H$49+[1]基础梁!$I$49</f>
        <v>87.393000000000001</v>
      </c>
      <c r="P4" s="32"/>
      <c r="Q4" s="32"/>
      <c r="R4" s="32" t="str">
        <f>[1]柱!$K$24</f>
        <v>0.4191</v>
      </c>
      <c r="S4" s="32" t="str">
        <f>[1]柱!$L$24</f>
        <v>6.9595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s="21" customFormat="1" ht="16.899999999999999" customHeight="1">
      <c r="A5" s="35" t="s">
        <v>212</v>
      </c>
      <c r="B5" s="36"/>
      <c r="C5" s="36"/>
      <c r="D5" s="35"/>
      <c r="E5" s="35"/>
      <c r="F5" s="34"/>
      <c r="G5" s="34" t="str">
        <f>[1]砌体柱!$H$11</f>
        <v>2.7306</v>
      </c>
      <c r="H5" s="34">
        <f>'[1]-砌体墙'!$H$33</f>
        <v>6.6635999999999997</v>
      </c>
      <c r="I5" s="34">
        <f>'[1]-砌体墙'!$H$23+'[1]-砌体墙'!$H$28</f>
        <v>30.217299999999998</v>
      </c>
      <c r="J5" s="34"/>
      <c r="K5" s="35"/>
      <c r="L5" s="35"/>
      <c r="M5" s="35"/>
      <c r="N5" s="35"/>
      <c r="O5" s="35"/>
      <c r="P5" s="35"/>
      <c r="Q5" s="35"/>
      <c r="R5" s="35" t="str">
        <f>[1]柱!$K$46</f>
        <v>4.3028</v>
      </c>
      <c r="S5" s="35" t="str">
        <f>[1]柱!$L$46</f>
        <v>69.2532</v>
      </c>
      <c r="T5" s="35" t="str">
        <f>[1]柱!$M$46</f>
        <v>18.0073</v>
      </c>
      <c r="U5" s="35"/>
      <c r="V5" s="35"/>
      <c r="W5" s="35">
        <f>[1]梁!$K$57-[1]梁!$K$30</f>
        <v>1.4093</v>
      </c>
      <c r="X5" s="35">
        <f>[1]梁!$L$57-[1]梁!$L$38</f>
        <v>16.3949</v>
      </c>
      <c r="Y5" s="35">
        <f>[1]梁!$M$57-[1]梁!$M$38</f>
        <v>2.8208000000000002</v>
      </c>
      <c r="Z5" s="35">
        <f>[1]现浇板!$I$8+[1]现浇板!$I$14</f>
        <v>9.1861999999999995</v>
      </c>
      <c r="AA5" s="35">
        <f>[1]现浇板!$J$8+[1]现浇板!$J$14</f>
        <v>84.298299999999998</v>
      </c>
      <c r="AB5" s="35">
        <f>[1]现浇板!$N$8+[1]现浇板!$N$14</f>
        <v>20.1129</v>
      </c>
      <c r="AC5" s="35">
        <f>[1]梁!$K$30</f>
        <v>0.17280000000000001</v>
      </c>
      <c r="AD5" s="35">
        <f>[1]梁!$L$30</f>
        <v>1.7921</v>
      </c>
      <c r="AE5" s="35"/>
      <c r="AF5" s="35">
        <f>[1]现浇板!$I$20</f>
        <v>0.25540000000000002</v>
      </c>
      <c r="AG5" s="35">
        <f>[1]现浇板!$J$20+[1]现浇板!$K$20</f>
        <v>2.9010000000000002</v>
      </c>
      <c r="AH5" s="35" t="str">
        <f>[1]直形梯段!$H$11</f>
        <v>1.399</v>
      </c>
      <c r="AI5" s="35">
        <f>[1]直形梯段!$G$11+[1]直形梯段!$I$11</f>
        <v>8.5629000000000008</v>
      </c>
      <c r="AJ5" s="35"/>
      <c r="AK5" s="35"/>
      <c r="AL5" s="35"/>
      <c r="AM5" s="35"/>
      <c r="AN5" s="35" t="str">
        <f>[1]过梁!$J$27</f>
        <v>0.651</v>
      </c>
      <c r="AO5" s="35">
        <f>[1]过梁!$K$27</f>
        <v>10.108700000000001</v>
      </c>
      <c r="AP5" s="35"/>
      <c r="AQ5" s="35"/>
      <c r="AR5" s="35"/>
      <c r="AS5" s="35"/>
      <c r="AT5" s="35" t="str">
        <f>[1]圈梁!$F$4</f>
        <v>3.3296</v>
      </c>
      <c r="AU5" s="35" t="str">
        <f>[1]圈梁!$G$4</f>
        <v>28.1558</v>
      </c>
      <c r="AV5" s="35" t="str">
        <f>[1]圈梁!$H$4</f>
        <v>7.3745</v>
      </c>
      <c r="AW5" s="35" t="str">
        <f>[1]圈梁!$F$7</f>
        <v>1.132</v>
      </c>
      <c r="AX5" s="35" t="str">
        <f>[1]圈梁!$G$7</f>
        <v>11.7573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</row>
    <row r="6" spans="1:61" s="21" customFormat="1" ht="16.899999999999999" customHeight="1">
      <c r="A6" s="35" t="s">
        <v>305</v>
      </c>
      <c r="B6" s="36"/>
      <c r="C6" s="36"/>
      <c r="D6" s="35"/>
      <c r="E6" s="35"/>
      <c r="F6" s="34"/>
      <c r="G6" s="34"/>
      <c r="H6" s="34"/>
      <c r="I6" s="34">
        <f>'[1]-砌体墙'!$H$45</f>
        <v>25.423300000000001</v>
      </c>
      <c r="J6" s="34"/>
      <c r="K6" s="35"/>
      <c r="L6" s="35"/>
      <c r="M6" s="35"/>
      <c r="N6" s="35"/>
      <c r="O6" s="35"/>
      <c r="P6" s="35"/>
      <c r="Q6" s="35"/>
      <c r="R6" s="35">
        <f>[1]柱!$K$74-U6</f>
        <v>3.9441999999999995</v>
      </c>
      <c r="S6" s="35">
        <f>[1]柱!$L$74-V6</f>
        <v>63.0762</v>
      </c>
      <c r="T6" s="35"/>
      <c r="U6" s="35" t="str">
        <f>[1]柱!$K$47</f>
        <v>0.168</v>
      </c>
      <c r="V6" s="35" t="str">
        <f>[1]柱!$L$47</f>
        <v>3.36</v>
      </c>
      <c r="W6" s="35">
        <f>[1]梁!$K$112-[1]梁!$K$94</f>
        <v>1.5221</v>
      </c>
      <c r="X6" s="35">
        <f>[1]梁!$L$112-[1]梁!$L$95</f>
        <v>16.0763</v>
      </c>
      <c r="Y6" s="35"/>
      <c r="Z6" s="35">
        <f>[1]现浇板!$I$27+[1]现浇板!$I$33</f>
        <v>9.3609000000000009</v>
      </c>
      <c r="AA6" s="35">
        <f>[1]现浇板!$J$27+[1]现浇板!$J$33</f>
        <v>83.781099999999995</v>
      </c>
      <c r="AB6" s="35"/>
      <c r="AC6" s="35">
        <f>[1]梁!$K$94</f>
        <v>0.17280000000000001</v>
      </c>
      <c r="AD6" s="35">
        <f>[1]梁!$L$94</f>
        <v>1.9238999999999999</v>
      </c>
      <c r="AE6" s="35"/>
      <c r="AF6" s="35">
        <f>[1]现浇板!$I$39+[1]现浇板!$I$57</f>
        <v>0.4929</v>
      </c>
      <c r="AG6" s="35">
        <f>[1]现浇板!$J$38+[1]现浇板!$K$38+[1]现浇板!$J$57+[1]现浇板!$K$57</f>
        <v>5.4935000000000009</v>
      </c>
      <c r="AH6" s="35" t="str">
        <f>[1]直形梯段!$H$20</f>
        <v>1.0927</v>
      </c>
      <c r="AI6" s="35">
        <f>[1]直形梯段!$G$20+[1]直形梯段!$I$20</f>
        <v>6.8087</v>
      </c>
      <c r="AJ6" s="35">
        <f>[1]现浇板!$I$44</f>
        <v>0.3654</v>
      </c>
      <c r="AK6" s="35">
        <f>[1]现浇板!$J$44+[1]现浇板!$K$44</f>
        <v>4.6230000000000002</v>
      </c>
      <c r="AL6" s="35">
        <f>[1]现浇板!$I$46</f>
        <v>0.3654</v>
      </c>
      <c r="AM6" s="35">
        <f>[1]现浇板!$J$47+[1]现浇板!$K$47</f>
        <v>4.6230000000000002</v>
      </c>
      <c r="AN6" s="35" t="str">
        <f>[1]过梁!$J$60</f>
        <v>0.4794</v>
      </c>
      <c r="AO6" s="35" t="str">
        <f>[1]过梁!$K$60</f>
        <v>7.3392</v>
      </c>
      <c r="AP6" s="35" t="str">
        <f>[1]圈梁!$F$19</f>
        <v>0.2226</v>
      </c>
      <c r="AQ6" s="35" t="str">
        <f>[1]圈梁!$G$19</f>
        <v>1.8642</v>
      </c>
      <c r="AR6" s="35" t="str">
        <f>[1]圈梁!$F$22</f>
        <v>0.2226</v>
      </c>
      <c r="AS6" s="35" t="str">
        <f>[1]圈梁!$G$22</f>
        <v>1.8642</v>
      </c>
      <c r="AT6" s="35" t="str">
        <f>[1]圈梁!$F$16</f>
        <v>3.2019</v>
      </c>
      <c r="AU6" s="35" t="str">
        <f>[1]圈梁!$G$16</f>
        <v>20.1824</v>
      </c>
      <c r="AV6" s="35"/>
      <c r="AW6" s="35"/>
      <c r="AX6" s="35"/>
      <c r="AY6" s="35" t="str">
        <f>[1]圈梁!$F$12</f>
        <v>0.4445</v>
      </c>
      <c r="AZ6" s="35" t="str">
        <f>[1]圈梁!$G$12</f>
        <v>5.622</v>
      </c>
      <c r="BA6" s="35"/>
      <c r="BB6" s="35"/>
      <c r="BC6" s="35"/>
      <c r="BD6" s="35"/>
      <c r="BE6" s="35" t="str">
        <f>[1]圈梁!$F$25</f>
        <v>0.2056</v>
      </c>
      <c r="BF6" s="35" t="str">
        <f>[1]圈梁!$G$25</f>
        <v>3.6604</v>
      </c>
      <c r="BG6" s="35"/>
      <c r="BH6" s="35"/>
      <c r="BI6" s="35" t="str">
        <f>[1]栏杆扶手!$E$4</f>
        <v>7.1329</v>
      </c>
    </row>
    <row r="7" spans="1:61" ht="16.899999999999999" customHeight="1">
      <c r="A7" s="29" t="s">
        <v>306</v>
      </c>
      <c r="B7" s="37"/>
      <c r="C7" s="37"/>
      <c r="D7" s="29"/>
      <c r="E7" s="29"/>
      <c r="F7" s="34"/>
      <c r="G7" s="34"/>
      <c r="H7" s="34"/>
      <c r="I7" s="34">
        <f>'[1]-砌体墙'!$H$66-J7</f>
        <v>11.9741</v>
      </c>
      <c r="J7" s="34">
        <f>'[1]-砌体墙'!$H$65</f>
        <v>2.5347</v>
      </c>
      <c r="K7" s="29"/>
      <c r="L7" s="29"/>
      <c r="M7" s="29"/>
      <c r="N7" s="29"/>
      <c r="O7" s="29"/>
      <c r="P7" s="29" t="str">
        <f>[1]剪力墙!$G$8</f>
        <v>0.0568</v>
      </c>
      <c r="Q7" s="29" t="str">
        <f>[1]剪力墙!$H$8</f>
        <v>1.264</v>
      </c>
      <c r="R7" s="29">
        <f>[1]柱!$K$102-U7</f>
        <v>2.1503000000000001</v>
      </c>
      <c r="S7" s="29">
        <f>[1]柱!$L$102-V7</f>
        <v>32.934000000000005</v>
      </c>
      <c r="T7" s="29"/>
      <c r="U7" s="29" t="str">
        <f>[1]柱!$K$75</f>
        <v>0.504</v>
      </c>
      <c r="V7" s="29" t="str">
        <f>[1]柱!$L$75</f>
        <v>10.08</v>
      </c>
      <c r="W7" s="29">
        <f>[1]梁!$K$149</f>
        <v>1.0465</v>
      </c>
      <c r="X7" s="29">
        <f>[1]梁!$L$149</f>
        <v>10.704000000000001</v>
      </c>
      <c r="Y7" s="29"/>
      <c r="Z7" s="29">
        <f>[1]现浇板!$I$64</f>
        <v>7.5768000000000004</v>
      </c>
      <c r="AA7" s="29">
        <f>[1]现浇板!$J$64+[1]现浇板!$K$64</f>
        <v>68.263899999999992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 t="str">
        <f>[1]过梁!$J$85</f>
        <v>0.3272</v>
      </c>
      <c r="AO7" s="29" t="str">
        <f>[1]过梁!$K$85</f>
        <v>5.0766</v>
      </c>
      <c r="AP7" s="29"/>
      <c r="AQ7" s="29"/>
      <c r="AR7" s="29"/>
      <c r="AS7" s="29"/>
      <c r="AT7" s="29" t="str">
        <f>[1]圈梁!$F$37</f>
        <v>1.4439</v>
      </c>
      <c r="AU7" s="29" t="str">
        <f>[1]圈梁!$G$37</f>
        <v>9.594</v>
      </c>
      <c r="AV7" s="29"/>
      <c r="AW7" s="29"/>
      <c r="AX7" s="29"/>
      <c r="AY7" s="29"/>
      <c r="AZ7" s="29"/>
      <c r="BA7" s="29" t="str">
        <f>[1]圈梁!$F$30</f>
        <v>1.8903</v>
      </c>
      <c r="BB7" s="29" t="str">
        <f>[1]圈梁!$G$30</f>
        <v>22.7729</v>
      </c>
      <c r="BC7" s="29" t="str">
        <f>[1]圈梁!$F$33</f>
        <v>0.6068</v>
      </c>
      <c r="BD7" s="29" t="str">
        <f>[1]圈梁!$G$33</f>
        <v>8.1635</v>
      </c>
      <c r="BE7" s="29" t="str">
        <f>[1]圈梁!$F$43</f>
        <v>0.6161</v>
      </c>
      <c r="BF7" s="29" t="str">
        <f>[1]圈梁!$G$43</f>
        <v>10.9018</v>
      </c>
      <c r="BG7" s="29" t="str">
        <f>[1]圈梁!$F$40</f>
        <v>4.8252</v>
      </c>
      <c r="BH7" s="29" t="str">
        <f>[1]圈梁!$G$40</f>
        <v>72.4886</v>
      </c>
      <c r="BI7" s="29" t="str">
        <f>[1]栏杆扶手!$E$7</f>
        <v>28.0126</v>
      </c>
    </row>
    <row r="8" spans="1:61" ht="16.899999999999999" customHeight="1">
      <c r="A8" s="29" t="s">
        <v>307</v>
      </c>
      <c r="B8" s="37"/>
      <c r="C8" s="37"/>
      <c r="D8" s="29"/>
      <c r="E8" s="29"/>
      <c r="F8" s="34"/>
      <c r="G8" s="34"/>
      <c r="H8" s="34"/>
      <c r="I8" s="34"/>
      <c r="J8" s="3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ht="16.899999999999999" customHeight="1">
      <c r="A9" s="29"/>
      <c r="B9" s="34">
        <f t="shared" ref="B9:G9" si="0">B4+B5+B6+B7+B8</f>
        <v>2.3769999999999998</v>
      </c>
      <c r="C9" s="34">
        <f t="shared" si="0"/>
        <v>4.6787999999999998</v>
      </c>
      <c r="D9" s="34">
        <f t="shared" si="0"/>
        <v>5.8752000000000004</v>
      </c>
      <c r="E9" s="34">
        <f t="shared" si="0"/>
        <v>14.135999999999999</v>
      </c>
      <c r="F9" s="34">
        <f t="shared" si="0"/>
        <v>3.2092000000000001</v>
      </c>
      <c r="G9" s="34">
        <f t="shared" si="0"/>
        <v>2.7305999999999999</v>
      </c>
      <c r="H9" s="34">
        <f t="shared" ref="H9:L9" si="1">H4+H5+H6+H7+H8</f>
        <v>8.1829999999999998</v>
      </c>
      <c r="I9" s="34">
        <f t="shared" si="1"/>
        <v>72.046199999999999</v>
      </c>
      <c r="J9" s="34">
        <f t="shared" si="1"/>
        <v>2.5347</v>
      </c>
      <c r="K9" s="34">
        <f t="shared" si="1"/>
        <v>7.7279999999999998</v>
      </c>
      <c r="L9" s="34">
        <f t="shared" si="1"/>
        <v>23.0124</v>
      </c>
      <c r="M9" s="34">
        <f t="shared" ref="M9:O9" si="2">M4+M5+M6+M7+M8</f>
        <v>53.6584</v>
      </c>
      <c r="N9" s="34">
        <f t="shared" si="2"/>
        <v>10.926600000000001</v>
      </c>
      <c r="O9" s="34">
        <f t="shared" si="2"/>
        <v>87.393000000000001</v>
      </c>
      <c r="P9" s="34">
        <f t="shared" ref="P9:AB9" si="3">P4+P5+P6+P7+P8</f>
        <v>5.6800000000000003E-2</v>
      </c>
      <c r="Q9" s="34">
        <f t="shared" si="3"/>
        <v>1.264</v>
      </c>
      <c r="R9" s="34">
        <f t="shared" si="3"/>
        <v>10.8164</v>
      </c>
      <c r="S9" s="34">
        <f t="shared" si="3"/>
        <v>172.22290000000001</v>
      </c>
      <c r="T9" s="34">
        <f t="shared" si="3"/>
        <v>18.007300000000001</v>
      </c>
      <c r="U9" s="34">
        <f t="shared" ref="U9:V9" si="4">U4+U5+U6+U7+U8</f>
        <v>0.67200000000000004</v>
      </c>
      <c r="V9" s="34">
        <f t="shared" si="4"/>
        <v>13.44</v>
      </c>
      <c r="W9" s="34">
        <f t="shared" si="3"/>
        <v>3.9779</v>
      </c>
      <c r="X9" s="34">
        <f t="shared" si="3"/>
        <v>43.175199999999997</v>
      </c>
      <c r="Y9" s="34">
        <f t="shared" si="3"/>
        <v>2.8208000000000002</v>
      </c>
      <c r="Z9" s="34">
        <f t="shared" si="3"/>
        <v>26.123899999999999</v>
      </c>
      <c r="AA9" s="34">
        <f t="shared" si="3"/>
        <v>236.3433</v>
      </c>
      <c r="AB9" s="34">
        <f t="shared" si="3"/>
        <v>20.1129</v>
      </c>
      <c r="AC9" s="34">
        <f t="shared" ref="AC9" si="5">AC4+AC5+AC6+AC7+AC8</f>
        <v>0.34560000000000002</v>
      </c>
      <c r="AD9" s="34">
        <f t="shared" ref="AD9" si="6">AD4+AD5+AD6+AD7+AD8</f>
        <v>3.7160000000000002</v>
      </c>
      <c r="AE9" s="34">
        <f t="shared" ref="AE9" si="7">AE4+AE5+AE6+AE7+AE8</f>
        <v>0</v>
      </c>
      <c r="AF9" s="34">
        <f t="shared" ref="AF9" si="8">AF4+AF5+AF6+AF7+AF8</f>
        <v>0.74829999999999997</v>
      </c>
      <c r="AG9" s="34">
        <f t="shared" ref="AG9" si="9">AG4+AG5+AG6+AG7+AG8</f>
        <v>8.3945000000000007</v>
      </c>
      <c r="AH9" s="34">
        <f t="shared" ref="AH9" si="10">AH4+AH5+AH6+AH7+AH8</f>
        <v>2.4916999999999998</v>
      </c>
      <c r="AI9" s="34">
        <f t="shared" ref="AI9" si="11">AI4+AI5+AI6+AI7+AI8</f>
        <v>15.371600000000001</v>
      </c>
      <c r="AJ9" s="34">
        <f t="shared" ref="AJ9:AK9" si="12">AJ4+AJ5+AJ6+AJ7+AJ8</f>
        <v>0.3654</v>
      </c>
      <c r="AK9" s="34">
        <f t="shared" si="12"/>
        <v>4.6230000000000002</v>
      </c>
      <c r="AL9" s="34">
        <f t="shared" ref="AL9" si="13">AL4+AL5+AL6+AL7+AL8</f>
        <v>0.3654</v>
      </c>
      <c r="AM9" s="34">
        <f t="shared" ref="AM9" si="14">AM4+AM5+AM6+AM7+AM8</f>
        <v>4.6230000000000002</v>
      </c>
      <c r="AN9" s="34">
        <f t="shared" ref="AN9:AQ9" si="15">AN4+AN5+AN6+AN7+AN8</f>
        <v>1.4576</v>
      </c>
      <c r="AO9" s="34">
        <f t="shared" si="15"/>
        <v>22.5245</v>
      </c>
      <c r="AP9" s="34">
        <f t="shared" si="15"/>
        <v>0.22259999999999999</v>
      </c>
      <c r="AQ9" s="34">
        <f t="shared" si="15"/>
        <v>1.8642000000000001</v>
      </c>
      <c r="AR9" s="34">
        <f t="shared" ref="AR9:AU9" si="16">AR4+AR5+AR6+AR7+AR8</f>
        <v>0.22259999999999999</v>
      </c>
      <c r="AS9" s="34">
        <f t="shared" si="16"/>
        <v>1.8642000000000001</v>
      </c>
      <c r="AT9" s="34">
        <f t="shared" si="16"/>
        <v>7.9754000000000005</v>
      </c>
      <c r="AU9" s="34">
        <f t="shared" si="16"/>
        <v>57.932200000000002</v>
      </c>
      <c r="AV9" s="34"/>
      <c r="AW9" s="34">
        <f>AW4+AW5+AW6+AW7+AW8</f>
        <v>1.1319999999999999</v>
      </c>
      <c r="AX9" s="34">
        <f>AX4+AX5+AX6+AX7+AX8</f>
        <v>11.757300000000001</v>
      </c>
      <c r="AY9" s="34">
        <f t="shared" ref="AY9:AZ9" si="17">AY4+AY5+AY6+AY7+AY8</f>
        <v>0.44450000000000001</v>
      </c>
      <c r="AZ9" s="34">
        <f t="shared" si="17"/>
        <v>5.6219999999999999</v>
      </c>
      <c r="BA9" s="34">
        <f t="shared" ref="BA9:BB9" si="18">BA4+BA5+BA6+BA7+BA8</f>
        <v>1.8903000000000001</v>
      </c>
      <c r="BB9" s="34">
        <f t="shared" si="18"/>
        <v>22.7729</v>
      </c>
      <c r="BC9" s="34">
        <f t="shared" ref="BC9:BD9" si="19">BC4+BC5+BC6+BC7+BC8</f>
        <v>0.60680000000000001</v>
      </c>
      <c r="BD9" s="34">
        <f t="shared" si="19"/>
        <v>8.1635000000000009</v>
      </c>
      <c r="BE9" s="34">
        <f t="shared" ref="BE9:BF9" si="20">BE4+BE5+BE6+BE7+BE8</f>
        <v>0.82169999999999999</v>
      </c>
      <c r="BF9" s="34">
        <f t="shared" si="20"/>
        <v>14.562200000000001</v>
      </c>
      <c r="BG9" s="34">
        <f t="shared" ref="BG9:BH9" si="21">BG4+BG5+BG6+BG7+BG8</f>
        <v>4.8251999999999997</v>
      </c>
      <c r="BH9" s="34">
        <f t="shared" si="21"/>
        <v>72.488600000000005</v>
      </c>
      <c r="BI9" s="34">
        <f>BI4+BI5+BI6+BI7+BI8</f>
        <v>35.145499999999998</v>
      </c>
    </row>
  </sheetData>
  <mergeCells count="24">
    <mergeCell ref="B2:C2"/>
    <mergeCell ref="D2:E2"/>
    <mergeCell ref="K2:L2"/>
    <mergeCell ref="N2:O2"/>
    <mergeCell ref="P2:Q2"/>
    <mergeCell ref="R2:T2"/>
    <mergeCell ref="U2:V2"/>
    <mergeCell ref="W2:Y2"/>
    <mergeCell ref="Z2:AB2"/>
    <mergeCell ref="AC2:AE2"/>
    <mergeCell ref="AF2:AG2"/>
    <mergeCell ref="AH2:AI2"/>
    <mergeCell ref="AJ2:AK2"/>
    <mergeCell ref="AL2:AM2"/>
    <mergeCell ref="AN2:AO2"/>
    <mergeCell ref="BA2:BB2"/>
    <mergeCell ref="BC2:BD2"/>
    <mergeCell ref="BE2:BF2"/>
    <mergeCell ref="BG2:BH2"/>
    <mergeCell ref="AP2:AQ2"/>
    <mergeCell ref="AR2:AS2"/>
    <mergeCell ref="AT2:AV2"/>
    <mergeCell ref="AW2:AX2"/>
    <mergeCell ref="AY2:AZ2"/>
  </mergeCells>
  <phoneticPr fontId="34" type="noConversion"/>
  <pageMargins left="0.7" right="0.7" top="0.75" bottom="0.75" header="0.3" footer="0.3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7"/>
  <sheetViews>
    <sheetView topLeftCell="A11" zoomScale="70" zoomScaleNormal="70" workbookViewId="0">
      <selection activeCell="D78" sqref="D78"/>
    </sheetView>
  </sheetViews>
  <sheetFormatPr defaultColWidth="18.25" defaultRowHeight="45" customHeight="1"/>
  <cols>
    <col min="1" max="1" width="23.75" style="2" customWidth="1"/>
    <col min="2" max="2" width="35.375" style="3" customWidth="1"/>
    <col min="3" max="3" width="18.25" style="3"/>
    <col min="4" max="4" width="18.25" style="4"/>
    <col min="5" max="16384" width="18.25" style="3"/>
  </cols>
  <sheetData>
    <row r="1" spans="1:8" ht="45" customHeight="1">
      <c r="A1" s="190" t="s">
        <v>308</v>
      </c>
      <c r="B1" s="190"/>
      <c r="C1" s="190"/>
      <c r="D1" s="190"/>
      <c r="E1" s="190"/>
      <c r="F1" s="190"/>
    </row>
    <row r="2" spans="1:8" ht="45" customHeight="1">
      <c r="A2" s="5" t="s">
        <v>309</v>
      </c>
      <c r="B2" s="6" t="s">
        <v>310</v>
      </c>
      <c r="C2" s="6" t="s">
        <v>5</v>
      </c>
      <c r="D2" s="6" t="s">
        <v>311</v>
      </c>
      <c r="E2" s="6" t="s">
        <v>305</v>
      </c>
      <c r="F2" s="6" t="s">
        <v>306</v>
      </c>
    </row>
    <row r="3" spans="1:8" ht="14.25">
      <c r="A3" s="185" t="s">
        <v>312</v>
      </c>
      <c r="B3" s="7" t="s">
        <v>313</v>
      </c>
      <c r="C3" s="8">
        <f>D3+E3+F3</f>
        <v>0</v>
      </c>
      <c r="D3" s="6"/>
      <c r="E3" s="9"/>
      <c r="F3" s="6"/>
    </row>
    <row r="4" spans="1:8" ht="14.25">
      <c r="A4" s="185"/>
      <c r="B4" s="7" t="s">
        <v>314</v>
      </c>
      <c r="C4" s="8">
        <f t="shared" ref="C4:C67" si="0">D4+E4+F4</f>
        <v>0</v>
      </c>
      <c r="D4" s="6"/>
      <c r="E4" s="6"/>
      <c r="F4" s="6"/>
    </row>
    <row r="5" spans="1:8" ht="14.25">
      <c r="A5" s="185"/>
      <c r="B5" s="7" t="s">
        <v>315</v>
      </c>
      <c r="C5" s="8">
        <f t="shared" si="0"/>
        <v>83.639799999999994</v>
      </c>
      <c r="D5" s="10">
        <f>[2]墙面!$E$18</f>
        <v>33.155200000000001</v>
      </c>
      <c r="E5" s="6">
        <f>[2]墙面!$E$35</f>
        <v>29.420400000000001</v>
      </c>
      <c r="F5" s="6">
        <f>[2]墙面!$E$57</f>
        <v>21.0642</v>
      </c>
    </row>
    <row r="6" spans="1:8" ht="14.25">
      <c r="A6" s="185"/>
      <c r="B6" s="7" t="s">
        <v>316</v>
      </c>
      <c r="C6" s="8">
        <f t="shared" si="0"/>
        <v>83.960899999999995</v>
      </c>
      <c r="D6" s="6">
        <f>[2]墙面!$F$17</f>
        <v>33.148299999999999</v>
      </c>
      <c r="E6" s="6">
        <f>[2]墙面!$F$36</f>
        <v>29.4663</v>
      </c>
      <c r="F6" s="6">
        <f>[2]墙面!$F$58</f>
        <v>21.346299999999999</v>
      </c>
    </row>
    <row r="7" spans="1:8" ht="45" customHeight="1">
      <c r="A7" s="185"/>
      <c r="B7" s="7" t="s">
        <v>317</v>
      </c>
      <c r="C7" s="8">
        <f t="shared" si="0"/>
        <v>24.047999999999998</v>
      </c>
      <c r="D7" s="6" t="str">
        <f>[2]楼地面!$C$5</f>
        <v>9.048</v>
      </c>
      <c r="E7" s="6" t="str">
        <f>[2]楼地面!$C$11</f>
        <v>9.048</v>
      </c>
      <c r="F7" s="6" t="str">
        <f>[2]楼地面!$C$19</f>
        <v>5.952</v>
      </c>
    </row>
    <row r="8" spans="1:8" ht="14.25">
      <c r="A8" s="185"/>
      <c r="B8" s="7" t="s">
        <v>318</v>
      </c>
      <c r="C8" s="8">
        <f t="shared" si="0"/>
        <v>0</v>
      </c>
      <c r="D8" s="6"/>
      <c r="E8" s="6"/>
      <c r="F8" s="6"/>
    </row>
    <row r="9" spans="1:8" ht="14.25">
      <c r="A9" s="185"/>
      <c r="B9" s="7" t="s">
        <v>319</v>
      </c>
      <c r="C9" s="8">
        <f t="shared" si="0"/>
        <v>14.496</v>
      </c>
      <c r="D9" s="6">
        <f>[2]天棚!$C$5</f>
        <v>4.2720000000000002</v>
      </c>
      <c r="E9" s="6">
        <f>[2]天棚!$C$11</f>
        <v>4.2720000000000002</v>
      </c>
      <c r="F9" s="6">
        <f>[2]天棚!$C$19</f>
        <v>5.952</v>
      </c>
    </row>
    <row r="10" spans="1:8" s="1" customFormat="1" ht="14.25">
      <c r="A10" s="185"/>
      <c r="B10" s="11" t="s">
        <v>320</v>
      </c>
      <c r="C10" s="8">
        <f t="shared" si="0"/>
        <v>24.33</v>
      </c>
      <c r="D10" s="11">
        <v>9.84</v>
      </c>
      <c r="E10" s="11">
        <v>8.42</v>
      </c>
      <c r="F10" s="11">
        <v>6.07</v>
      </c>
    </row>
    <row r="11" spans="1:8" ht="14.25">
      <c r="A11" s="189"/>
      <c r="B11" s="12" t="s">
        <v>321</v>
      </c>
      <c r="C11" s="8">
        <f t="shared" si="0"/>
        <v>0</v>
      </c>
      <c r="D11" s="13"/>
      <c r="E11" s="13"/>
      <c r="F11" s="13"/>
    </row>
    <row r="12" spans="1:8" ht="45" customHeight="1">
      <c r="A12" s="187" t="s">
        <v>322</v>
      </c>
      <c r="B12" s="6" t="s">
        <v>323</v>
      </c>
      <c r="C12" s="8">
        <f t="shared" si="0"/>
        <v>68.745199999999997</v>
      </c>
      <c r="D12" s="14" t="str">
        <f>[2]楼地面!$D$4</f>
        <v>34.3726</v>
      </c>
      <c r="E12" s="6" t="str">
        <f>[2]楼地面!$C$13</f>
        <v>34.3726</v>
      </c>
      <c r="F12" s="6"/>
      <c r="G12" s="3">
        <f>D12+D18+D24+D30</f>
        <v>63.337000000000003</v>
      </c>
      <c r="H12" s="3">
        <f>E7+E12+E18+E24+E37</f>
        <v>83.117400000000004</v>
      </c>
    </row>
    <row r="13" spans="1:8" ht="14.25">
      <c r="A13" s="187"/>
      <c r="B13" s="6" t="s">
        <v>315</v>
      </c>
      <c r="C13" s="8">
        <f t="shared" si="0"/>
        <v>141.85079999999999</v>
      </c>
      <c r="D13" s="6">
        <f>[2]墙面!$E$15</f>
        <v>75.571799999999996</v>
      </c>
      <c r="E13" s="6">
        <f>[2]墙面!$E$42</f>
        <v>66.278999999999996</v>
      </c>
      <c r="F13" s="6"/>
    </row>
    <row r="14" spans="1:8" ht="14.25">
      <c r="A14" s="187"/>
      <c r="B14" s="6" t="s">
        <v>324</v>
      </c>
      <c r="C14" s="8">
        <f t="shared" si="0"/>
        <v>0</v>
      </c>
      <c r="D14" s="6"/>
      <c r="E14" s="6"/>
      <c r="F14" s="6"/>
    </row>
    <row r="15" spans="1:8" ht="14.25">
      <c r="A15" s="187"/>
      <c r="B15" s="6" t="s">
        <v>325</v>
      </c>
      <c r="C15" s="8">
        <f t="shared" si="0"/>
        <v>145.7355</v>
      </c>
      <c r="D15" s="6">
        <f>[2]墙面!$F$15</f>
        <v>77.603099999999998</v>
      </c>
      <c r="E15" s="6">
        <f>[2]墙面!$F$42</f>
        <v>68.132400000000004</v>
      </c>
      <c r="F15" s="6"/>
    </row>
    <row r="16" spans="1:8" ht="14.25">
      <c r="A16" s="187"/>
      <c r="B16" s="6" t="s">
        <v>320</v>
      </c>
      <c r="C16" s="8">
        <f t="shared" si="0"/>
        <v>42.59</v>
      </c>
      <c r="D16" s="6">
        <v>21.36</v>
      </c>
      <c r="E16" s="6">
        <v>21.23</v>
      </c>
      <c r="F16" s="6"/>
    </row>
    <row r="17" spans="1:6" ht="14.25">
      <c r="A17" s="188"/>
      <c r="B17" s="6" t="s">
        <v>326</v>
      </c>
      <c r="C17" s="8">
        <f t="shared" si="0"/>
        <v>77.458399999999997</v>
      </c>
      <c r="D17" s="6">
        <f>[2]天棚!$C$4</f>
        <v>37.528399999999998</v>
      </c>
      <c r="E17" s="6">
        <f>[2]天棚!$C$13</f>
        <v>39.93</v>
      </c>
      <c r="F17" s="6"/>
    </row>
    <row r="18" spans="1:6" ht="45" customHeight="1">
      <c r="A18" s="187" t="s">
        <v>327</v>
      </c>
      <c r="B18" s="6" t="s">
        <v>323</v>
      </c>
      <c r="C18" s="8">
        <f t="shared" si="0"/>
        <v>48.166400000000003</v>
      </c>
      <c r="D18" s="14" t="str">
        <f>[2]楼地面!$C$8</f>
        <v>13.2544</v>
      </c>
      <c r="E18" s="6" t="str">
        <f>[2]楼地面!$C$15</f>
        <v>13.2544</v>
      </c>
      <c r="F18" s="6" t="str">
        <f>[2]楼地面!$C$20</f>
        <v>21.6576</v>
      </c>
    </row>
    <row r="19" spans="1:6" ht="14.25">
      <c r="A19" s="187"/>
      <c r="B19" s="6" t="s">
        <v>315</v>
      </c>
      <c r="C19" s="8">
        <f t="shared" si="0"/>
        <v>144.58019999999999</v>
      </c>
      <c r="D19" s="6">
        <f>[2]墙面!$E$30</f>
        <v>46.673999999999999</v>
      </c>
      <c r="E19" s="6">
        <f>[2]墙面!$E$50</f>
        <v>42.137999999999998</v>
      </c>
      <c r="F19" s="6">
        <f>[2]墙面!$E$66</f>
        <v>55.7682</v>
      </c>
    </row>
    <row r="20" spans="1:6" ht="14.25">
      <c r="A20" s="187"/>
      <c r="B20" s="6" t="s">
        <v>324</v>
      </c>
      <c r="C20" s="8">
        <f t="shared" si="0"/>
        <v>0</v>
      </c>
      <c r="D20" s="6"/>
      <c r="E20" s="6"/>
      <c r="F20" s="6"/>
    </row>
    <row r="21" spans="1:6" ht="14.25">
      <c r="A21" s="187"/>
      <c r="B21" s="6" t="s">
        <v>325</v>
      </c>
      <c r="C21" s="8">
        <f t="shared" si="0"/>
        <v>148.49719999999999</v>
      </c>
      <c r="D21" s="6">
        <f>[2]墙面!$F$28</f>
        <v>47.594700000000003</v>
      </c>
      <c r="E21" s="6">
        <f>[2]墙面!$F$51</f>
        <v>43.319099999999999</v>
      </c>
      <c r="F21" s="6">
        <f>[2]墙面!$F$66</f>
        <v>57.583399999999997</v>
      </c>
    </row>
    <row r="22" spans="1:6" ht="14.25">
      <c r="A22" s="187"/>
      <c r="B22" s="6" t="s">
        <v>320</v>
      </c>
      <c r="C22" s="8">
        <f t="shared" si="0"/>
        <v>46.91</v>
      </c>
      <c r="D22" s="6">
        <v>14.33</v>
      </c>
      <c r="E22" s="6">
        <v>14.33</v>
      </c>
      <c r="F22" s="6">
        <v>18.25</v>
      </c>
    </row>
    <row r="23" spans="1:6" ht="14.25">
      <c r="A23" s="188"/>
      <c r="B23" s="6" t="s">
        <v>326</v>
      </c>
      <c r="C23" s="8">
        <f t="shared" si="0"/>
        <v>48.457999999999998</v>
      </c>
      <c r="D23" s="6">
        <f>[2]天棚!$C$8</f>
        <v>13.2544</v>
      </c>
      <c r="E23" s="6">
        <f>[2]天棚!$C$15</f>
        <v>13.2544</v>
      </c>
      <c r="F23" s="6">
        <f>[2]天棚!$C$20</f>
        <v>21.949200000000001</v>
      </c>
    </row>
    <row r="24" spans="1:6" ht="45" customHeight="1">
      <c r="A24" s="187" t="s">
        <v>328</v>
      </c>
      <c r="B24" s="6" t="s">
        <v>323</v>
      </c>
      <c r="C24" s="8">
        <f t="shared" si="0"/>
        <v>25.6128</v>
      </c>
      <c r="D24" s="14" t="str">
        <f>[2]楼地面!$C$9</f>
        <v>12.8064</v>
      </c>
      <c r="E24" s="6" t="str">
        <f>[2]楼地面!$C$16</f>
        <v>12.8064</v>
      </c>
      <c r="F24" s="6"/>
    </row>
    <row r="25" spans="1:6" ht="14.25">
      <c r="A25" s="187"/>
      <c r="B25" s="6" t="s">
        <v>315</v>
      </c>
      <c r="C25" s="8">
        <f t="shared" si="0"/>
        <v>79.633600000000001</v>
      </c>
      <c r="D25" s="6">
        <f>[2]墙面!$E$31</f>
        <v>41.774000000000001</v>
      </c>
      <c r="E25" s="6">
        <f>[2]墙面!$E$53</f>
        <v>37.8596</v>
      </c>
      <c r="F25" s="6"/>
    </row>
    <row r="26" spans="1:6" ht="14.25">
      <c r="A26" s="187"/>
      <c r="B26" s="6" t="s">
        <v>324</v>
      </c>
      <c r="C26" s="8">
        <f t="shared" si="0"/>
        <v>0</v>
      </c>
      <c r="D26" s="6"/>
      <c r="E26" s="6"/>
      <c r="F26" s="6"/>
    </row>
    <row r="27" spans="1:6" ht="14.25">
      <c r="A27" s="187"/>
      <c r="B27" s="6" t="s">
        <v>325</v>
      </c>
      <c r="C27" s="8">
        <f t="shared" si="0"/>
        <v>82.0214</v>
      </c>
      <c r="D27" s="6">
        <f>[2]墙面!$F$31</f>
        <v>42.980699999999999</v>
      </c>
      <c r="E27" s="6">
        <f>[2]墙面!$F$53</f>
        <v>39.040700000000001</v>
      </c>
      <c r="F27" s="6"/>
    </row>
    <row r="28" spans="1:6" ht="14.25">
      <c r="A28" s="187"/>
      <c r="B28" s="6" t="s">
        <v>320</v>
      </c>
      <c r="C28" s="8">
        <f t="shared" si="0"/>
        <v>26.17</v>
      </c>
      <c r="D28" s="6">
        <v>12.64</v>
      </c>
      <c r="E28" s="6">
        <v>13.53</v>
      </c>
      <c r="F28" s="6"/>
    </row>
    <row r="29" spans="1:6" ht="14.25">
      <c r="A29" s="188"/>
      <c r="B29" s="6" t="s">
        <v>326</v>
      </c>
      <c r="C29" s="8">
        <f t="shared" si="0"/>
        <v>25.6128</v>
      </c>
      <c r="D29" s="6">
        <f>[2]天棚!$C$9</f>
        <v>12.8064</v>
      </c>
      <c r="E29" s="6">
        <f>[2]天棚!$C$16</f>
        <v>12.8064</v>
      </c>
      <c r="F29" s="6"/>
    </row>
    <row r="30" spans="1:6" ht="45" customHeight="1">
      <c r="A30" s="187" t="s">
        <v>329</v>
      </c>
      <c r="B30" s="6" t="s">
        <v>323</v>
      </c>
      <c r="C30" s="8">
        <f t="shared" si="0"/>
        <v>2.9036</v>
      </c>
      <c r="D30" s="14" t="str">
        <f>[2]楼地面!$C$7</f>
        <v>2.9036</v>
      </c>
      <c r="E30" s="6"/>
      <c r="F30" s="6"/>
    </row>
    <row r="31" spans="1:6" ht="14.25">
      <c r="A31" s="187"/>
      <c r="B31" s="6" t="s">
        <v>315</v>
      </c>
      <c r="C31" s="8">
        <f t="shared" si="0"/>
        <v>23.1</v>
      </c>
      <c r="D31" s="6">
        <f>[2]墙面!$E$26</f>
        <v>23.1</v>
      </c>
      <c r="E31" s="6"/>
      <c r="F31" s="6"/>
    </row>
    <row r="32" spans="1:6" ht="14.25">
      <c r="A32" s="187"/>
      <c r="B32" s="6" t="s">
        <v>324</v>
      </c>
      <c r="C32" s="8">
        <f t="shared" si="0"/>
        <v>0</v>
      </c>
      <c r="D32" s="6"/>
      <c r="E32" s="6"/>
      <c r="F32" s="6"/>
    </row>
    <row r="33" spans="1:6" ht="14.25">
      <c r="A33" s="187"/>
      <c r="B33" s="6" t="s">
        <v>325</v>
      </c>
      <c r="C33" s="8">
        <f t="shared" si="0"/>
        <v>23.385999999999999</v>
      </c>
      <c r="D33" s="6">
        <f>[2]墙面!$F$25</f>
        <v>23.385999999999999</v>
      </c>
      <c r="E33" s="6"/>
      <c r="F33" s="6"/>
    </row>
    <row r="34" spans="1:6" ht="14.25">
      <c r="A34" s="187"/>
      <c r="B34" s="6" t="s">
        <v>320</v>
      </c>
      <c r="C34" s="8">
        <f t="shared" si="0"/>
        <v>6.31</v>
      </c>
      <c r="D34" s="6">
        <v>6.31</v>
      </c>
      <c r="E34" s="6"/>
      <c r="F34" s="6"/>
    </row>
    <row r="35" spans="1:6" ht="14.25">
      <c r="A35" s="187"/>
      <c r="B35" s="6" t="s">
        <v>330</v>
      </c>
      <c r="C35" s="8">
        <f t="shared" si="0"/>
        <v>0</v>
      </c>
      <c r="D35" s="6"/>
      <c r="E35" s="6"/>
      <c r="F35" s="6"/>
    </row>
    <row r="36" spans="1:6" ht="14.25">
      <c r="A36" s="188"/>
      <c r="B36" s="6" t="s">
        <v>326</v>
      </c>
      <c r="C36" s="8">
        <f t="shared" si="0"/>
        <v>2.9036</v>
      </c>
      <c r="D36" s="6">
        <f>[2]天棚!$C$7</f>
        <v>2.9036</v>
      </c>
      <c r="E36" s="6"/>
      <c r="F36" s="6"/>
    </row>
    <row r="37" spans="1:6" ht="45" customHeight="1">
      <c r="A37" s="187" t="s">
        <v>331</v>
      </c>
      <c r="B37" s="6" t="s">
        <v>323</v>
      </c>
      <c r="C37" s="8">
        <f t="shared" si="0"/>
        <v>13.635999999999999</v>
      </c>
      <c r="D37" s="6"/>
      <c r="E37" s="6" t="str">
        <f>[2]楼地面!$C$12</f>
        <v>13.636</v>
      </c>
      <c r="F37" s="6"/>
    </row>
    <row r="38" spans="1:6" ht="14.25">
      <c r="A38" s="187"/>
      <c r="B38" s="6" t="s">
        <v>315</v>
      </c>
      <c r="C38" s="8">
        <f t="shared" si="0"/>
        <v>43.896799999999999</v>
      </c>
      <c r="D38" s="6"/>
      <c r="E38" s="6">
        <f>[2]墙面!$E$39</f>
        <v>43.896799999999999</v>
      </c>
      <c r="F38" s="6"/>
    </row>
    <row r="39" spans="1:6" ht="14.25">
      <c r="A39" s="187"/>
      <c r="B39" s="6" t="s">
        <v>324</v>
      </c>
      <c r="C39" s="8">
        <f t="shared" si="0"/>
        <v>0</v>
      </c>
      <c r="D39" s="6"/>
      <c r="E39" s="6"/>
      <c r="F39" s="6"/>
    </row>
    <row r="40" spans="1:6" ht="14.25">
      <c r="A40" s="187"/>
      <c r="B40" s="6" t="s">
        <v>325</v>
      </c>
      <c r="C40" s="8">
        <f t="shared" si="0"/>
        <v>44.776699999999998</v>
      </c>
      <c r="D40" s="6"/>
      <c r="E40" s="6">
        <f>[2]墙面!$F$39</f>
        <v>44.776699999999998</v>
      </c>
      <c r="F40" s="6"/>
    </row>
    <row r="41" spans="1:6" ht="14.25">
      <c r="A41" s="187"/>
      <c r="B41" s="6" t="s">
        <v>320</v>
      </c>
      <c r="C41" s="8">
        <f t="shared" si="0"/>
        <v>14.97</v>
      </c>
      <c r="D41" s="6"/>
      <c r="E41" s="6">
        <v>14.97</v>
      </c>
      <c r="F41" s="6"/>
    </row>
    <row r="42" spans="1:6" ht="14.25">
      <c r="A42" s="187"/>
      <c r="B42" s="6" t="s">
        <v>330</v>
      </c>
      <c r="C42" s="8">
        <f t="shared" si="0"/>
        <v>0</v>
      </c>
      <c r="D42" s="6"/>
      <c r="E42" s="6"/>
      <c r="F42" s="6"/>
    </row>
    <row r="43" spans="1:6" ht="14.25">
      <c r="A43" s="188"/>
      <c r="B43" s="6" t="s">
        <v>326</v>
      </c>
      <c r="C43" s="8">
        <f t="shared" si="0"/>
        <v>13.635999999999999</v>
      </c>
      <c r="D43" s="6"/>
      <c r="E43" s="6">
        <f>[2]天棚!$C$12</f>
        <v>13.635999999999999</v>
      </c>
      <c r="F43" s="6"/>
    </row>
    <row r="44" spans="1:6" ht="45" customHeight="1">
      <c r="A44" s="187" t="s">
        <v>332</v>
      </c>
      <c r="B44" s="6" t="s">
        <v>323</v>
      </c>
      <c r="C44" s="8">
        <f t="shared" si="0"/>
        <v>10.304</v>
      </c>
      <c r="D44" s="14" t="str">
        <f>[2]楼地面!$D$3</f>
        <v>10.304</v>
      </c>
      <c r="E44" s="6"/>
      <c r="F44" s="6"/>
    </row>
    <row r="45" spans="1:6" ht="14.25">
      <c r="A45" s="187"/>
      <c r="B45" s="6" t="s">
        <v>315</v>
      </c>
      <c r="C45" s="8">
        <f t="shared" si="0"/>
        <v>39.545000000000002</v>
      </c>
      <c r="D45" s="6">
        <f>[2]墙面!$E$9</f>
        <v>39.545000000000002</v>
      </c>
      <c r="E45" s="6"/>
      <c r="F45" s="6"/>
    </row>
    <row r="46" spans="1:6" ht="14.25">
      <c r="A46" s="187"/>
      <c r="B46" s="6" t="s">
        <v>324</v>
      </c>
      <c r="C46" s="8">
        <f t="shared" si="0"/>
        <v>0</v>
      </c>
      <c r="D46" s="6"/>
      <c r="E46" s="6"/>
      <c r="F46" s="6"/>
    </row>
    <row r="47" spans="1:6" ht="14.25">
      <c r="A47" s="187"/>
      <c r="B47" s="6" t="s">
        <v>325</v>
      </c>
      <c r="C47" s="8">
        <f t="shared" si="0"/>
        <v>40.208300000000001</v>
      </c>
      <c r="D47" s="6">
        <f>[2]墙面!$F$8</f>
        <v>40.208300000000001</v>
      </c>
      <c r="E47" s="6"/>
      <c r="F47" s="6"/>
    </row>
    <row r="48" spans="1:6" ht="14.25">
      <c r="A48" s="187"/>
      <c r="B48" s="6" t="s">
        <v>330</v>
      </c>
      <c r="C48" s="8">
        <f t="shared" si="0"/>
        <v>0</v>
      </c>
      <c r="D48" s="6"/>
      <c r="E48" s="6"/>
      <c r="F48" s="6"/>
    </row>
    <row r="49" spans="1:6" ht="14.25">
      <c r="A49" s="187"/>
      <c r="B49" s="6" t="s">
        <v>320</v>
      </c>
      <c r="C49" s="8">
        <f t="shared" si="0"/>
        <v>11.47</v>
      </c>
      <c r="D49" s="6">
        <v>11.47</v>
      </c>
      <c r="E49" s="6"/>
      <c r="F49" s="6"/>
    </row>
    <row r="50" spans="1:6" ht="14.25">
      <c r="A50" s="188"/>
      <c r="B50" s="6" t="s">
        <v>326</v>
      </c>
      <c r="C50" s="8">
        <f t="shared" si="0"/>
        <v>10.304</v>
      </c>
      <c r="D50" s="6">
        <f>[2]天棚!$C$3</f>
        <v>10.304</v>
      </c>
      <c r="E50" s="6"/>
      <c r="F50" s="6"/>
    </row>
    <row r="51" spans="1:6" ht="45" customHeight="1">
      <c r="A51" s="187" t="s">
        <v>333</v>
      </c>
      <c r="B51" s="6" t="s">
        <v>323</v>
      </c>
      <c r="C51" s="8">
        <f t="shared" si="0"/>
        <v>7.7111999999999998</v>
      </c>
      <c r="D51" s="6" t="str">
        <f>[2]楼地面!$C$6</f>
        <v>3.8556</v>
      </c>
      <c r="E51" s="6" t="str">
        <f>[2]楼地面!$C$14</f>
        <v>3.8556</v>
      </c>
      <c r="F51" s="6"/>
    </row>
    <row r="52" spans="1:6" ht="14.25">
      <c r="A52" s="187"/>
      <c r="B52" s="6" t="s">
        <v>315</v>
      </c>
      <c r="C52" s="8">
        <f t="shared" si="0"/>
        <v>47.832999999999998</v>
      </c>
      <c r="D52" s="6">
        <f>[2]墙面!$E$24</f>
        <v>24.916499999999999</v>
      </c>
      <c r="E52" s="6">
        <f>[2]墙面!$E$47</f>
        <v>22.916499999999999</v>
      </c>
      <c r="F52" s="6"/>
    </row>
    <row r="53" spans="1:6" ht="14.25">
      <c r="A53" s="187"/>
      <c r="B53" s="6" t="s">
        <v>324</v>
      </c>
      <c r="C53" s="8">
        <f t="shared" si="0"/>
        <v>0</v>
      </c>
      <c r="D53" s="6"/>
      <c r="E53" s="6"/>
      <c r="F53" s="6"/>
    </row>
    <row r="54" spans="1:6" ht="14.25">
      <c r="A54" s="187"/>
      <c r="B54" s="6" t="s">
        <v>325</v>
      </c>
      <c r="C54" s="8">
        <f t="shared" si="0"/>
        <v>48.826300000000003</v>
      </c>
      <c r="D54" s="6">
        <f>[2]墙面!$F$24</f>
        <v>25.4131</v>
      </c>
      <c r="E54" s="6">
        <f>[2]墙面!$F$48</f>
        <v>23.4132</v>
      </c>
      <c r="F54" s="6"/>
    </row>
    <row r="55" spans="1:6" ht="14.25">
      <c r="A55" s="187"/>
      <c r="B55" s="6" t="s">
        <v>320</v>
      </c>
      <c r="C55" s="8">
        <f t="shared" si="0"/>
        <v>14.62</v>
      </c>
      <c r="D55" s="6">
        <v>7.31</v>
      </c>
      <c r="E55" s="6">
        <v>7.31</v>
      </c>
      <c r="F55" s="6"/>
    </row>
    <row r="56" spans="1:6" ht="14.25">
      <c r="A56" s="187"/>
      <c r="B56" s="6" t="s">
        <v>330</v>
      </c>
      <c r="C56" s="8">
        <f t="shared" si="0"/>
        <v>0</v>
      </c>
      <c r="D56" s="6"/>
      <c r="E56" s="6"/>
      <c r="F56" s="6"/>
    </row>
    <row r="57" spans="1:6" ht="14.25">
      <c r="A57" s="187"/>
      <c r="B57" s="6" t="s">
        <v>334</v>
      </c>
      <c r="C57" s="8">
        <f t="shared" si="0"/>
        <v>0</v>
      </c>
      <c r="D57" s="6"/>
      <c r="E57" s="6"/>
      <c r="F57" s="6"/>
    </row>
    <row r="58" spans="1:6" ht="14.25">
      <c r="A58" s="188"/>
      <c r="B58" s="6" t="s">
        <v>326</v>
      </c>
      <c r="C58" s="8">
        <f t="shared" si="0"/>
        <v>7.7111999999999998</v>
      </c>
      <c r="D58" s="6">
        <f>[2]天棚!$C$6</f>
        <v>3.8555999999999999</v>
      </c>
      <c r="E58" s="6">
        <f>[2]天棚!$C$14</f>
        <v>3.8555999999999999</v>
      </c>
      <c r="F58" s="6"/>
    </row>
    <row r="59" spans="1:6" ht="45" customHeight="1">
      <c r="A59" s="184" t="s">
        <v>335</v>
      </c>
      <c r="B59" s="15" t="s">
        <v>323</v>
      </c>
      <c r="C59" s="8">
        <f t="shared" si="0"/>
        <v>3.8555999999999999</v>
      </c>
      <c r="D59" s="15"/>
      <c r="E59" s="15"/>
      <c r="F59" s="15" t="str">
        <f>[2]楼地面!$C$21</f>
        <v>3.8556</v>
      </c>
    </row>
    <row r="60" spans="1:6" ht="14.25">
      <c r="A60" s="185"/>
      <c r="B60" s="6" t="s">
        <v>324</v>
      </c>
      <c r="C60" s="8">
        <f t="shared" si="0"/>
        <v>22.756499999999999</v>
      </c>
      <c r="D60" s="6"/>
      <c r="E60" s="6"/>
      <c r="F60" s="6">
        <f>[2]墙面!$E$69</f>
        <v>22.756499999999999</v>
      </c>
    </row>
    <row r="61" spans="1:6" ht="14.25">
      <c r="A61" s="185"/>
      <c r="B61" s="6" t="s">
        <v>325</v>
      </c>
      <c r="C61" s="8">
        <f t="shared" si="0"/>
        <v>23.2532</v>
      </c>
      <c r="D61" s="6"/>
      <c r="E61" s="6"/>
      <c r="F61" s="6">
        <f>[2]墙面!$F$69</f>
        <v>23.2532</v>
      </c>
    </row>
    <row r="62" spans="1:6" ht="14.25">
      <c r="A62" s="185"/>
      <c r="B62" s="16" t="s">
        <v>320</v>
      </c>
      <c r="C62" s="8">
        <f t="shared" si="0"/>
        <v>7.31</v>
      </c>
      <c r="D62" s="16"/>
      <c r="E62" s="16"/>
      <c r="F62" s="16">
        <v>7.31</v>
      </c>
    </row>
    <row r="63" spans="1:6" ht="14.25">
      <c r="A63" s="189"/>
      <c r="B63" s="13" t="s">
        <v>326</v>
      </c>
      <c r="C63" s="8">
        <f t="shared" si="0"/>
        <v>3.8555999999999999</v>
      </c>
      <c r="D63" s="13"/>
      <c r="E63" s="13"/>
      <c r="F63" s="13">
        <f>[2]天棚!$C$21</f>
        <v>3.8555999999999999</v>
      </c>
    </row>
    <row r="64" spans="1:6" ht="45" customHeight="1">
      <c r="A64" s="184" t="s">
        <v>336</v>
      </c>
      <c r="B64" s="15" t="s">
        <v>323</v>
      </c>
      <c r="C64" s="8">
        <f t="shared" si="0"/>
        <v>13.6972</v>
      </c>
      <c r="D64" s="15"/>
      <c r="E64" s="15"/>
      <c r="F64" s="15" t="str">
        <f>[2]楼地面!$C$18</f>
        <v>13.6972</v>
      </c>
    </row>
    <row r="65" spans="1:6" ht="14.25">
      <c r="A65" s="185"/>
      <c r="B65" s="6" t="s">
        <v>324</v>
      </c>
      <c r="C65" s="8">
        <f t="shared" si="0"/>
        <v>7.3925999999999998</v>
      </c>
      <c r="D65" s="6"/>
      <c r="E65" s="6"/>
      <c r="F65" s="6">
        <f>[2]墙面!$E$63</f>
        <v>7.3925999999999998</v>
      </c>
    </row>
    <row r="66" spans="1:6" ht="14.25">
      <c r="A66" s="185"/>
      <c r="B66" s="6" t="s">
        <v>325</v>
      </c>
      <c r="C66" s="8">
        <f t="shared" si="0"/>
        <v>0</v>
      </c>
      <c r="D66" s="6"/>
      <c r="E66" s="6"/>
      <c r="F66" s="6"/>
    </row>
    <row r="67" spans="1:6" ht="14.25">
      <c r="A67" s="185"/>
      <c r="B67" s="16" t="s">
        <v>320</v>
      </c>
      <c r="C67" s="8">
        <f t="shared" si="0"/>
        <v>2.1</v>
      </c>
      <c r="D67" s="16"/>
      <c r="E67" s="16"/>
      <c r="F67" s="16">
        <v>2.1</v>
      </c>
    </row>
    <row r="68" spans="1:6" ht="14.25">
      <c r="A68" s="185"/>
      <c r="B68" s="16" t="s">
        <v>326</v>
      </c>
      <c r="C68" s="8">
        <f t="shared" ref="C68:C76" si="1">D68+E68+F68</f>
        <v>19.410799999999998</v>
      </c>
      <c r="D68" s="16"/>
      <c r="E68" s="16"/>
      <c r="F68" s="16">
        <f>[2]天棚!$C$18</f>
        <v>19.410799999999998</v>
      </c>
    </row>
    <row r="69" spans="1:6" ht="14.25">
      <c r="A69" s="186" t="s">
        <v>171</v>
      </c>
      <c r="B69" s="6" t="s">
        <v>337</v>
      </c>
      <c r="C69" s="8">
        <f t="shared" si="1"/>
        <v>30.09</v>
      </c>
      <c r="D69" s="6">
        <f>[2]墙面!$F$5+[2]墙面!$F$12</f>
        <v>30.09</v>
      </c>
      <c r="E69" s="6"/>
      <c r="F69" s="6"/>
    </row>
    <row r="70" spans="1:6" ht="45" customHeight="1">
      <c r="A70" s="186"/>
      <c r="B70" s="6" t="s">
        <v>323</v>
      </c>
      <c r="C70" s="8">
        <f t="shared" si="1"/>
        <v>0</v>
      </c>
      <c r="D70" s="9"/>
      <c r="E70" s="9"/>
      <c r="F70" s="9"/>
    </row>
    <row r="71" spans="1:6" ht="14.25">
      <c r="A71" s="186"/>
      <c r="B71" s="6" t="s">
        <v>315</v>
      </c>
      <c r="C71" s="8">
        <f t="shared" si="1"/>
        <v>300.91550000000001</v>
      </c>
      <c r="D71" s="9">
        <f>[2]墙面!$E$21</f>
        <v>121.2226</v>
      </c>
      <c r="E71" s="9">
        <f>[2]墙面!$E$45</f>
        <v>119.5348</v>
      </c>
      <c r="F71" s="9">
        <f>[2]墙面!$E$61</f>
        <v>60.158099999999997</v>
      </c>
    </row>
    <row r="72" spans="1:6" ht="14.25">
      <c r="A72" s="186"/>
      <c r="B72" s="6" t="s">
        <v>324</v>
      </c>
      <c r="C72" s="8">
        <f t="shared" si="1"/>
        <v>0</v>
      </c>
      <c r="D72" s="9"/>
      <c r="E72" s="9"/>
      <c r="F72" s="9"/>
    </row>
    <row r="73" spans="1:6" ht="14.25">
      <c r="A73" s="186"/>
      <c r="B73" s="6" t="s">
        <v>338</v>
      </c>
      <c r="C73" s="8">
        <f t="shared" si="1"/>
        <v>308.50310000000002</v>
      </c>
      <c r="D73" s="9">
        <f>[2]墙面!$F$21</f>
        <v>124.0471</v>
      </c>
      <c r="E73" s="9">
        <f>[2]墙面!$F$46</f>
        <v>123.0779</v>
      </c>
      <c r="F73" s="9">
        <f>[2]墙面!$F$62</f>
        <v>61.378100000000003</v>
      </c>
    </row>
    <row r="74" spans="1:6" ht="14.25">
      <c r="A74" s="186"/>
      <c r="B74" s="6" t="s">
        <v>330</v>
      </c>
      <c r="C74" s="8">
        <f t="shared" si="1"/>
        <v>0</v>
      </c>
      <c r="D74" s="18"/>
      <c r="E74" s="9"/>
      <c r="F74" s="9"/>
    </row>
    <row r="75" spans="1:6" ht="14.25">
      <c r="A75" s="17" t="s">
        <v>339</v>
      </c>
      <c r="B75" s="6" t="s">
        <v>338</v>
      </c>
      <c r="C75" s="8">
        <f t="shared" si="1"/>
        <v>0</v>
      </c>
      <c r="D75" s="18"/>
      <c r="E75" s="9"/>
      <c r="F75" s="9"/>
    </row>
    <row r="76" spans="1:6" ht="14.25">
      <c r="A76" s="17"/>
      <c r="B76" s="6" t="s">
        <v>340</v>
      </c>
      <c r="C76" s="8">
        <f t="shared" si="1"/>
        <v>0</v>
      </c>
      <c r="D76" s="18"/>
      <c r="E76" s="9"/>
      <c r="F76" s="9"/>
    </row>
    <row r="77" spans="1:6" ht="14.25">
      <c r="D77" s="4">
        <f>D7+D12+D18+D24+D30+D44+D51+D59</f>
        <v>86.544600000000003</v>
      </c>
      <c r="E77" s="4">
        <f>E7+E12+E18+E24+E30+E44+E51+E59+E37</f>
        <v>86.972999999999999</v>
      </c>
      <c r="F77" s="4">
        <f>F7+F12+F18+F24+F30+F44+F51+F59+F64</f>
        <v>45.162399999999998</v>
      </c>
    </row>
  </sheetData>
  <autoFilter ref="A2:F77"/>
  <mergeCells count="12">
    <mergeCell ref="A1:F1"/>
    <mergeCell ref="A3:A11"/>
    <mergeCell ref="A12:A17"/>
    <mergeCell ref="A18:A23"/>
    <mergeCell ref="A24:A29"/>
    <mergeCell ref="A64:A68"/>
    <mergeCell ref="A69:A74"/>
    <mergeCell ref="A30:A36"/>
    <mergeCell ref="A37:A43"/>
    <mergeCell ref="A44:A50"/>
    <mergeCell ref="A51:A58"/>
    <mergeCell ref="A59:A63"/>
  </mergeCells>
  <phoneticPr fontId="34" type="noConversion"/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汇总表</vt:lpstr>
      <vt:lpstr>2、楼层钢筋类型级别直径汇总表</vt:lpstr>
      <vt:lpstr>土建分部分项工程量(主体+二次结构)</vt:lpstr>
      <vt:lpstr>主体+二次结构</vt:lpstr>
      <vt:lpstr>装修工程量（底稿）</vt:lpstr>
      <vt:lpstr>'土建分部分项工程量(主体+二次结构)'!Print_Area</vt:lpstr>
      <vt:lpstr>'土建分部分项工程量(主体+二次结构)'!Print_Titles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AutoBVT</cp:lastModifiedBy>
  <dcterms:created xsi:type="dcterms:W3CDTF">2015-06-05T18:19:00Z</dcterms:created>
  <dcterms:modified xsi:type="dcterms:W3CDTF">2021-01-31T01:26:32Z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